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!GRANTS GROUP\Budget tools drafts\"/>
    </mc:Choice>
  </mc:AlternateContent>
  <xr:revisionPtr revIDLastSave="0" documentId="13_ncr:1_{AFEFECFA-4574-475C-B77D-75F732FB00B1}" xr6:coauthVersionLast="47" xr6:coauthVersionMax="47" xr10:uidLastSave="{00000000-0000-0000-0000-000000000000}"/>
  <bookViews>
    <workbookView xWindow="29460" yWindow="465" windowWidth="27285" windowHeight="14775" activeTab="1" xr2:uid="{832EB5E9-D313-4A6F-9D21-46948EE950C4}"/>
  </bookViews>
  <sheets>
    <sheet name="INSTRUCTIONS" sheetId="5" r:id="rId1"/>
    <sheet name="Clark Internal Budget" sheetId="1" r:id="rId2"/>
    <sheet name="Materials-supplies" sheetId="4" r:id="rId3"/>
    <sheet name="Travel" sheetId="3" r:id="rId4"/>
    <sheet name="Lists" sheetId="2" r:id="rId5"/>
  </sheets>
  <externalReferences>
    <externalReference r:id="rId6"/>
  </externalReferences>
  <definedNames>
    <definedName name="CoPI_1_GRARateTbl">'[1]rates, dates, etc'!$S$142:$AE$147</definedName>
    <definedName name="CoPI_2_GRARateTbl">'[1]rates, dates, etc'!$S$223:$AE$228</definedName>
    <definedName name="CoPI_3_GRARateTbl">'[1]rates, dates, etc'!$S$304:$AF$309</definedName>
    <definedName name="CoPI_4_GRARateTbl">'[1]rates, dates, etc'!$S$385:$AF$390</definedName>
    <definedName name="CoPI_5_GRARateTbl">'[1]rates, dates, etc'!$S$466:$AF$471</definedName>
    <definedName name="FringeAndIDCRates">'[1]rates, dates, etc'!$N$2:$AA$10</definedName>
    <definedName name="Minimum_Undergraduate_rate">'[1]rates, dates, etc'!$N$17</definedName>
    <definedName name="PI_GRARateTbl">'[1]rates, dates, etc'!$S$61:$AE$66</definedName>
    <definedName name="PostdocMinRate">'[1]rates, dates, etc'!$N$14</definedName>
    <definedName name="_xlnm.Print_Area" localSheetId="1">'Clark Internal Budget'!$B$3:$J$106</definedName>
    <definedName name="_xlnm.Print_Titles" localSheetId="1">'Clark Internal Budget'!$3:$9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" i="2" l="1"/>
  <c r="J27" i="2"/>
  <c r="J26" i="2"/>
  <c r="J25" i="2"/>
  <c r="J24" i="2"/>
  <c r="J23" i="2"/>
  <c r="J22" i="2"/>
  <c r="J21" i="2"/>
  <c r="N20" i="2"/>
  <c r="L20" i="2"/>
  <c r="M19" i="2" s="1"/>
  <c r="J20" i="2"/>
  <c r="I20" i="2"/>
  <c r="I21" i="2" s="1"/>
  <c r="I22" i="2" s="1"/>
  <c r="I23" i="2" s="1"/>
  <c r="I24" i="2" s="1"/>
  <c r="I25" i="2" s="1"/>
  <c r="I26" i="2" s="1"/>
  <c r="I27" i="2" s="1"/>
  <c r="I28" i="2" s="1"/>
  <c r="N19" i="2"/>
  <c r="O19" i="2" s="1"/>
  <c r="L19" i="2"/>
  <c r="J19" i="2"/>
  <c r="I19" i="2"/>
  <c r="O18" i="2"/>
  <c r="M18" i="2"/>
  <c r="K18" i="2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J18" i="2"/>
  <c r="H104" i="1"/>
  <c r="H103" i="1"/>
  <c r="H96" i="1"/>
  <c r="H88" i="1"/>
  <c r="H89" i="1"/>
  <c r="H90" i="1"/>
  <c r="H91" i="1"/>
  <c r="H92" i="1"/>
  <c r="H93" i="1"/>
  <c r="H94" i="1"/>
  <c r="H87" i="1"/>
  <c r="H86" i="1"/>
  <c r="H83" i="1"/>
  <c r="H81" i="1"/>
  <c r="H76" i="1"/>
  <c r="H75" i="1"/>
  <c r="H72" i="1"/>
  <c r="H70" i="1"/>
  <c r="H69" i="1"/>
  <c r="H20" i="1"/>
  <c r="H21" i="1"/>
  <c r="H22" i="1"/>
  <c r="H23" i="1"/>
  <c r="H24" i="1"/>
  <c r="H25" i="1"/>
  <c r="F113" i="1" a="1"/>
  <c r="F113" i="1" s="1"/>
  <c r="F112" i="1" a="1"/>
  <c r="F112" i="1" s="1"/>
  <c r="E23" i="1"/>
  <c r="E22" i="1"/>
  <c r="E21" i="1"/>
  <c r="E20" i="1"/>
  <c r="L3" i="2"/>
  <c r="L4" i="2" s="1"/>
  <c r="L5" i="2" s="1"/>
  <c r="L6" i="2" s="1"/>
  <c r="L7" i="2" s="1"/>
  <c r="L8" i="2" s="1"/>
  <c r="L9" i="2" s="1"/>
  <c r="L10" i="2" s="1"/>
  <c r="L11" i="2" s="1"/>
  <c r="L12" i="2" s="1"/>
  <c r="F124" i="1"/>
  <c r="F123" i="1"/>
  <c r="F122" i="1"/>
  <c r="F121" i="1"/>
  <c r="F120" i="1"/>
  <c r="N3" i="2"/>
  <c r="N4" i="2" s="1"/>
  <c r="N5" i="2" s="1"/>
  <c r="N6" i="2" s="1"/>
  <c r="N7" i="2" s="1"/>
  <c r="N8" i="2" s="1"/>
  <c r="N9" i="2" s="1"/>
  <c r="N10" i="2" s="1"/>
  <c r="N11" i="2" s="1"/>
  <c r="N12" i="2" s="1"/>
  <c r="J12" i="2"/>
  <c r="J11" i="2"/>
  <c r="J10" i="2"/>
  <c r="J9" i="2"/>
  <c r="J8" i="2"/>
  <c r="J7" i="2"/>
  <c r="J6" i="2"/>
  <c r="J5" i="2"/>
  <c r="J4" i="2"/>
  <c r="J3" i="2"/>
  <c r="I3" i="2"/>
  <c r="I4" i="2" s="1"/>
  <c r="I5" i="2" s="1"/>
  <c r="I6" i="2" s="1"/>
  <c r="I7" i="2" s="1"/>
  <c r="I8" i="2" s="1"/>
  <c r="I9" i="2" s="1"/>
  <c r="I10" i="2" s="1"/>
  <c r="I11" i="2" s="1"/>
  <c r="I12" i="2" s="1"/>
  <c r="M2" i="2"/>
  <c r="K2" i="2"/>
  <c r="K3" i="2" s="1"/>
  <c r="K4" i="2" s="1"/>
  <c r="K5" i="2" s="1"/>
  <c r="K6" i="2" s="1"/>
  <c r="K7" i="2" s="1"/>
  <c r="K8" i="2" s="1"/>
  <c r="K9" i="2" s="1"/>
  <c r="K10" i="2" s="1"/>
  <c r="K11" i="2" s="1"/>
  <c r="K12" i="2" s="1"/>
  <c r="J2" i="2"/>
  <c r="F111" i="1" a="1"/>
  <c r="F111" i="1" s="1"/>
  <c r="H111" i="1" s="1"/>
  <c r="F110" i="1" a="1"/>
  <c r="F110" i="1" s="1"/>
  <c r="H110" i="1" s="1"/>
  <c r="F109" i="1" a="1"/>
  <c r="F109" i="1" s="1"/>
  <c r="H109" i="1" s="1"/>
  <c r="N21" i="2" l="1"/>
  <c r="L21" i="2"/>
  <c r="H113" i="1"/>
  <c r="H112" i="1"/>
  <c r="M3" i="2"/>
  <c r="F46" i="1"/>
  <c r="F114" i="1"/>
  <c r="H114" i="1" s="1"/>
  <c r="E24" i="1"/>
  <c r="F24" i="1" s="1"/>
  <c r="N22" i="2" l="1"/>
  <c r="O21" i="2" s="1"/>
  <c r="L22" i="2"/>
  <c r="M21" i="2"/>
  <c r="M20" i="2"/>
  <c r="O20" i="2"/>
  <c r="F61" i="1"/>
  <c r="H61" i="1" s="1"/>
  <c r="H46" i="1"/>
  <c r="F21" i="1"/>
  <c r="F20" i="1"/>
  <c r="F23" i="1"/>
  <c r="F22" i="1"/>
  <c r="M4" i="2"/>
  <c r="F47" i="1"/>
  <c r="F118" i="1"/>
  <c r="H118" i="1" s="1"/>
  <c r="E25" i="1"/>
  <c r="F25" i="1" s="1"/>
  <c r="F115" i="1"/>
  <c r="H115" i="1" s="1"/>
  <c r="L23" i="2" l="1"/>
  <c r="N23" i="2"/>
  <c r="F62" i="1"/>
  <c r="H62" i="1" s="1"/>
  <c r="H47" i="1"/>
  <c r="M5" i="2"/>
  <c r="E29" i="1"/>
  <c r="C9" i="4"/>
  <c r="G9" i="4" s="1"/>
  <c r="D9" i="4"/>
  <c r="E9" i="4"/>
  <c r="F9" i="4"/>
  <c r="B9" i="4"/>
  <c r="N24" i="2" l="1"/>
  <c r="O23" i="2" s="1"/>
  <c r="O22" i="2"/>
  <c r="L24" i="2"/>
  <c r="M22" i="2"/>
  <c r="M6" i="2"/>
  <c r="F119" i="1"/>
  <c r="F117" i="1"/>
  <c r="F116" i="1"/>
  <c r="L25" i="2" l="1"/>
  <c r="M24" i="2" s="1"/>
  <c r="M23" i="2"/>
  <c r="N25" i="2"/>
  <c r="O24" i="2" s="1"/>
  <c r="M7" i="2"/>
  <c r="N26" i="2" l="1"/>
  <c r="O25" i="2" s="1"/>
  <c r="L26" i="2"/>
  <c r="M25" i="2" s="1"/>
  <c r="M8" i="2"/>
  <c r="F103" i="1"/>
  <c r="E14" i="1"/>
  <c r="E15" i="1"/>
  <c r="H119" i="1"/>
  <c r="E34" i="1"/>
  <c r="E36" i="1"/>
  <c r="E35" i="1"/>
  <c r="E37" i="1"/>
  <c r="F40" i="1"/>
  <c r="H40" i="1" s="1"/>
  <c r="E16" i="1"/>
  <c r="E17" i="1"/>
  <c r="E18" i="1"/>
  <c r="E19" i="1"/>
  <c r="H116" i="1"/>
  <c r="E28" i="1"/>
  <c r="H117" i="1"/>
  <c r="E30" i="1"/>
  <c r="F42" i="1"/>
  <c r="H42" i="1" s="1"/>
  <c r="F44" i="1"/>
  <c r="H44" i="1" s="1"/>
  <c r="F72" i="1"/>
  <c r="F78" i="1"/>
  <c r="F83" i="1"/>
  <c r="F104" i="1" s="1"/>
  <c r="I83" i="1"/>
  <c r="I78" i="1"/>
  <c r="Y44" i="3"/>
  <c r="AA44" i="3" s="1"/>
  <c r="AC44" i="3" s="1"/>
  <c r="Y45" i="3"/>
  <c r="AA45" i="3" s="1"/>
  <c r="AC45" i="3" s="1"/>
  <c r="Y46" i="3"/>
  <c r="AA46" i="3"/>
  <c r="AC46" i="3"/>
  <c r="Y47" i="3"/>
  <c r="AA47" i="3"/>
  <c r="AC47" i="3"/>
  <c r="Y48" i="3"/>
  <c r="AA48" i="3"/>
  <c r="AC48" i="3" s="1"/>
  <c r="J44" i="3"/>
  <c r="L44" i="3" s="1"/>
  <c r="N44" i="3" s="1"/>
  <c r="J45" i="3"/>
  <c r="L45" i="3" s="1"/>
  <c r="N45" i="3" s="1"/>
  <c r="J46" i="3"/>
  <c r="L46" i="3"/>
  <c r="N46" i="3" s="1"/>
  <c r="J47" i="3"/>
  <c r="L47" i="3" s="1"/>
  <c r="N47" i="3" s="1"/>
  <c r="J48" i="3"/>
  <c r="L48" i="3"/>
  <c r="N48" i="3" s="1"/>
  <c r="Y34" i="3"/>
  <c r="AA34" i="3" s="1"/>
  <c r="AC34" i="3" s="1"/>
  <c r="Y35" i="3"/>
  <c r="AA35" i="3"/>
  <c r="AC35" i="3" s="1"/>
  <c r="Y36" i="3"/>
  <c r="AA36" i="3"/>
  <c r="AC36" i="3"/>
  <c r="Y37" i="3"/>
  <c r="AA37" i="3"/>
  <c r="AC37" i="3" s="1"/>
  <c r="Y38" i="3"/>
  <c r="AA38" i="3" s="1"/>
  <c r="AC38" i="3" s="1"/>
  <c r="J34" i="3"/>
  <c r="L34" i="3"/>
  <c r="N34" i="3"/>
  <c r="J35" i="3"/>
  <c r="L35" i="3"/>
  <c r="N35" i="3"/>
  <c r="J36" i="3"/>
  <c r="L36" i="3" s="1"/>
  <c r="N36" i="3" s="1"/>
  <c r="J37" i="3"/>
  <c r="L37" i="3"/>
  <c r="N37" i="3"/>
  <c r="J38" i="3"/>
  <c r="L38" i="3"/>
  <c r="N38" i="3"/>
  <c r="Y24" i="3"/>
  <c r="AA24" i="3"/>
  <c r="AC24" i="3" s="1"/>
  <c r="Y25" i="3"/>
  <c r="AA25" i="3" s="1"/>
  <c r="AC25" i="3" s="1"/>
  <c r="Y26" i="3"/>
  <c r="AA26" i="3"/>
  <c r="AC26" i="3"/>
  <c r="Y27" i="3"/>
  <c r="AA27" i="3"/>
  <c r="AC27" i="3" s="1"/>
  <c r="Y28" i="3"/>
  <c r="AA28" i="3" s="1"/>
  <c r="AC28" i="3" s="1"/>
  <c r="J24" i="3"/>
  <c r="L24" i="3"/>
  <c r="N24" i="3"/>
  <c r="J25" i="3"/>
  <c r="L25" i="3" s="1"/>
  <c r="N25" i="3" s="1"/>
  <c r="J26" i="3"/>
  <c r="L26" i="3"/>
  <c r="N26" i="3" s="1"/>
  <c r="J27" i="3"/>
  <c r="L27" i="3"/>
  <c r="N27" i="3" s="1"/>
  <c r="J28" i="3"/>
  <c r="L28" i="3"/>
  <c r="N28" i="3" s="1"/>
  <c r="Y14" i="3"/>
  <c r="AA14" i="3" s="1"/>
  <c r="AC14" i="3" s="1"/>
  <c r="Y15" i="3"/>
  <c r="AA15" i="3"/>
  <c r="AC15" i="3" s="1"/>
  <c r="Y16" i="3"/>
  <c r="AA16" i="3" s="1"/>
  <c r="AC16" i="3" s="1"/>
  <c r="Y17" i="3"/>
  <c r="AA17" i="3" s="1"/>
  <c r="AC17" i="3" s="1"/>
  <c r="Y18" i="3"/>
  <c r="AA18" i="3" s="1"/>
  <c r="AC18" i="3" s="1"/>
  <c r="J14" i="3"/>
  <c r="L14" i="3" s="1"/>
  <c r="N14" i="3" s="1"/>
  <c r="J15" i="3"/>
  <c r="L15" i="3"/>
  <c r="N15" i="3" s="1"/>
  <c r="J16" i="3"/>
  <c r="L16" i="3" s="1"/>
  <c r="N16" i="3" s="1"/>
  <c r="J17" i="3"/>
  <c r="L17" i="3"/>
  <c r="N17" i="3" s="1"/>
  <c r="J18" i="3"/>
  <c r="L18" i="3"/>
  <c r="N18" i="3"/>
  <c r="Y4" i="3"/>
  <c r="AA4" i="3" s="1"/>
  <c r="AC4" i="3" s="1"/>
  <c r="Y5" i="3"/>
  <c r="AA5" i="3" s="1"/>
  <c r="AC5" i="3" s="1"/>
  <c r="Y6" i="3"/>
  <c r="AA6" i="3"/>
  <c r="AC6" i="3" s="1"/>
  <c r="Y7" i="3"/>
  <c r="AA7" i="3" s="1"/>
  <c r="AC7" i="3" s="1"/>
  <c r="Y8" i="3"/>
  <c r="AA8" i="3" s="1"/>
  <c r="AC8" i="3" s="1"/>
  <c r="J4" i="3"/>
  <c r="L4" i="3" s="1"/>
  <c r="N4" i="3" s="1"/>
  <c r="J5" i="3"/>
  <c r="L5" i="3" s="1"/>
  <c r="N5" i="3" s="1"/>
  <c r="J6" i="3"/>
  <c r="L6" i="3"/>
  <c r="N6" i="3"/>
  <c r="J7" i="3"/>
  <c r="L7" i="3"/>
  <c r="N7" i="3"/>
  <c r="J8" i="3"/>
  <c r="L8" i="3"/>
  <c r="N8" i="3" s="1"/>
  <c r="B4" i="2"/>
  <c r="B2" i="2"/>
  <c r="B3" i="2"/>
  <c r="B5" i="2"/>
  <c r="B6" i="2"/>
  <c r="B7" i="2"/>
  <c r="B8" i="2"/>
  <c r="B9" i="2"/>
  <c r="B10" i="2"/>
  <c r="B11" i="2"/>
  <c r="L27" i="2" l="1"/>
  <c r="M26" i="2" s="1"/>
  <c r="N27" i="2"/>
  <c r="AC29" i="3"/>
  <c r="AC49" i="3"/>
  <c r="N29" i="3"/>
  <c r="N49" i="3"/>
  <c r="N39" i="3"/>
  <c r="AC39" i="3"/>
  <c r="AC9" i="3"/>
  <c r="AC19" i="3"/>
  <c r="N19" i="3"/>
  <c r="N9" i="3"/>
  <c r="F105" i="1"/>
  <c r="H78" i="1"/>
  <c r="F29" i="1"/>
  <c r="M9" i="2"/>
  <c r="F35" i="1"/>
  <c r="H35" i="1" s="1"/>
  <c r="F45" i="1"/>
  <c r="F30" i="1"/>
  <c r="F16" i="1"/>
  <c r="I96" i="1"/>
  <c r="F96" i="1"/>
  <c r="F43" i="1"/>
  <c r="F18" i="1"/>
  <c r="F34" i="1"/>
  <c r="H34" i="1" s="1"/>
  <c r="F37" i="1"/>
  <c r="H37" i="1" s="1"/>
  <c r="F36" i="1"/>
  <c r="H36" i="1" s="1"/>
  <c r="F28" i="1"/>
  <c r="H28" i="1" s="1"/>
  <c r="F19" i="1"/>
  <c r="H19" i="1" s="1"/>
  <c r="F41" i="1"/>
  <c r="H41" i="1" s="1"/>
  <c r="N28" i="2" l="1"/>
  <c r="O27" i="2"/>
  <c r="O26" i="2"/>
  <c r="L28" i="2"/>
  <c r="M27" i="2"/>
  <c r="F59" i="1"/>
  <c r="H59" i="1" s="1"/>
  <c r="H43" i="1"/>
  <c r="F53" i="1"/>
  <c r="H53" i="1" s="1"/>
  <c r="H16" i="1"/>
  <c r="F54" i="1"/>
  <c r="H54" i="1" s="1"/>
  <c r="H18" i="1"/>
  <c r="F137" i="1"/>
  <c r="H30" i="1"/>
  <c r="F136" i="1"/>
  <c r="H29" i="1"/>
  <c r="F60" i="1"/>
  <c r="H60" i="1" s="1"/>
  <c r="H45" i="1"/>
  <c r="H105" i="1"/>
  <c r="M10" i="2"/>
  <c r="F58" i="1"/>
  <c r="H58" i="1" s="1"/>
  <c r="F57" i="1"/>
  <c r="H57" i="1" s="1"/>
  <c r="F135" i="1"/>
  <c r="F138" i="1" s="1"/>
  <c r="F139" i="1" s="1"/>
  <c r="F129" i="1" s="1"/>
  <c r="F56" i="1"/>
  <c r="H56" i="1" s="1"/>
  <c r="F17" i="1"/>
  <c r="H17" i="1" s="1"/>
  <c r="I137" i="1"/>
  <c r="I72" i="1"/>
  <c r="M11" i="2" l="1"/>
  <c r="M12" i="2"/>
  <c r="I135" i="1"/>
  <c r="I136" i="1"/>
  <c r="I138" i="1" l="1"/>
  <c r="I139" i="1" s="1"/>
  <c r="I129" i="1" s="1"/>
  <c r="F15" i="1" l="1"/>
  <c r="H15" i="1" s="1"/>
  <c r="F14" i="1"/>
  <c r="H14" i="1" s="1"/>
  <c r="I49" i="1" l="1"/>
  <c r="F49" i="1"/>
  <c r="H49" i="1" s="1"/>
  <c r="F52" i="1"/>
  <c r="H52" i="1" s="1"/>
  <c r="F55" i="1"/>
  <c r="H55" i="1" s="1"/>
  <c r="I130" i="1" l="1"/>
  <c r="I131" i="1" s="1"/>
  <c r="F64" i="1"/>
  <c r="F66" i="1" l="1"/>
  <c r="H66" i="1" s="1"/>
  <c r="H102" i="1" s="1"/>
  <c r="H106" i="1" s="1"/>
  <c r="H64" i="1"/>
  <c r="I66" i="1" s="1"/>
  <c r="I97" i="1" s="1"/>
  <c r="F97" i="1" l="1"/>
  <c r="F102" i="1"/>
  <c r="F106" i="1" s="1"/>
  <c r="I106" i="1" s="1"/>
  <c r="H97" i="1"/>
  <c r="I64" i="1"/>
  <c r="F98" i="1" l="1"/>
  <c r="H98" i="1" l="1"/>
  <c r="F99" i="1"/>
  <c r="H99" i="1" s="1"/>
  <c r="I100" i="1" s="1"/>
  <c r="F100" i="1"/>
  <c r="H100" i="1" s="1"/>
  <c r="F130" i="1" l="1"/>
  <c r="F1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Mira Ormsby</author>
    <author>OSPR</author>
  </authors>
  <commentList>
    <comment ref="I9" authorId="0" shapeId="0" xr:uid="{86E8A7B9-A2D0-4D23-A19A-68BB018C87B2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Use dropdown lists where available.</t>
        </r>
      </text>
    </comment>
    <comment ref="B11" authorId="0" shapeId="0" xr:uid="{48557C1A-29C5-4BF3-B993-BED931984400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TO START, see ROWS 113-128 :
 - Enter Base Salary and/or hourly rate for each personnel;
 - enter COL increase
- option to enter anticipated promotions</t>
        </r>
      </text>
    </comment>
    <comment ref="D13" authorId="0" shapeId="0" xr:uid="{407AC663-2BC4-4DFB-889C-166EA5464913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# months  in this column; 
OR, 
# of stipends</t>
        </r>
      </text>
    </comment>
    <comment ref="B24" authorId="0" shapeId="0" xr:uid="{E46BC511-F970-4D26-910C-A62A4005EB59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Additional Compensation in the form of a flat stipend, e.g., $2000 for course development, enter flat rate in Cell D117, and # of stipends for each year on this Row.</t>
        </r>
      </text>
    </comment>
    <comment ref="D24" authorId="0" shapeId="0" xr:uid="{8C46B443-088B-412F-8D48-8B4A1CAFDCFA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Instead of calendar months, this number reflects the # of faculty, or instances, where additional compensation in the amount entered in D117 is budgeted.</t>
        </r>
      </text>
    </comment>
    <comment ref="B25" authorId="0" shapeId="0" xr:uid="{8D210E7D-9A07-4573-8BD4-2BCD8C6F59CB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Additional Compensation in the form of a flat stipend, e.g., $2000 for course development, enter flat rate in Cell D118, and # of stipends for each year on this Row.</t>
        </r>
      </text>
    </comment>
    <comment ref="D25" authorId="0" shapeId="0" xr:uid="{A6974DD5-FE72-4CD1-AF54-AF21E27933E9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Instead of calendar months, this number reflects the # of faculty, or instances, where additional compensation in the amount entered in D118 is budgeted.</t>
        </r>
      </text>
    </comment>
    <comment ref="D33" authorId="0" shapeId="0" xr:uid="{11C0451A-A88C-4646-ACD5-75378FCB0A04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For PhD students enter 9 months for entire AY, or 4.5 for one semester; enter 3 months for fulltime summer months, otherwise, look at hourly for summer months</t>
        </r>
      </text>
    </comment>
    <comment ref="B51" authorId="0" shapeId="0" xr:uid="{DC60A486-B9CD-4442-9C37-37B1B52132FD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Select appropriate fringe rate from dropdown (blue-shaded cells)</t>
        </r>
      </text>
    </comment>
    <comment ref="B80" authorId="0" shapeId="0" xr:uid="{21FC9198-48E2-4064-8DD7-BCE65C8521ED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Participant   generally means an individual participating in or attending program activities under a Federal award, such as trainings or conferences. </t>
        </r>
      </text>
    </comment>
    <comment ref="C86" authorId="0" shapeId="0" xr:uid="{7D004B8B-EBBD-47F3-9EEE-6AECC9E8D8F4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Provide more detail on Materials-Supplies Tab if needed.</t>
        </r>
      </text>
    </comment>
    <comment ref="D108" authorId="0" shapeId="0" xr:uid="{FFED6042-7296-4526-B011-86A945C11B36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the Base salary for the Current Academic Year, or estimated salary if start date is more than one year away.</t>
        </r>
      </text>
    </comment>
    <comment ref="G108" authorId="0" shapeId="0" xr:uid="{93CE9402-EABA-4DA6-A86D-5B814BD2C36B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If a tenure promotion is anticipated, select type from dropdown list in the applicable Year; Leave blank if not applicable. (See Lists Tab)</t>
        </r>
      </text>
    </comment>
    <comment ref="D119" authorId="1" shapeId="0" xr:uid="{DBAC8045-99BE-4536-9AC4-44160EAC2B36}">
      <text>
        <r>
          <rPr>
            <b/>
            <sz val="9"/>
            <color indexed="81"/>
            <rFont val="Tahoma"/>
            <family val="2"/>
          </rPr>
          <t>OSPR:</t>
        </r>
        <r>
          <rPr>
            <sz val="9"/>
            <color indexed="81"/>
            <rFont val="Tahoma"/>
            <family val="2"/>
          </rPr>
          <t xml:space="preserve">
For projects starting in January and cross Fiscal Years, use a blended (average) rate as the current salary. For example: Jan25 = 29719 + Aug25 = $30313 = $60,032 / 2 = $30,016.</t>
        </r>
      </text>
    </comment>
    <comment ref="D125" authorId="0" shapeId="0" xr:uid="{13D18F83-B866-4493-8C70-852ED053B566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Select from list</t>
        </r>
      </text>
    </comment>
    <comment ref="C126" authorId="0" shapeId="0" xr:uid="{6C05E384-D92E-4AC5-9EF6-6BAD4C74D6CE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If the anticipated promotion is not Associate or Full, select Custom and enter the amount in F129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Mira Ormsby</author>
  </authors>
  <commentList>
    <comment ref="H2" authorId="0" shapeId="0" xr:uid="{EEB5CA25-69DC-4CDB-8E4D-71B083F072A8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Cost of Living increase for budgeting purposes only.</t>
        </r>
      </text>
    </comment>
    <comment ref="I2" authorId="0" shapeId="0" xr:uid="{579389E8-BAFD-4F43-AC13-B043A56AB1F5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first half of AY, e.g., for 2024-25, enter 2024.</t>
        </r>
      </text>
    </comment>
    <comment ref="L2" authorId="0" shapeId="0" xr:uid="{4859A346-9185-469E-A10F-807E6427C952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base year stipend per HR directive.</t>
        </r>
      </text>
    </comment>
    <comment ref="N2" authorId="0" shapeId="0" xr:uid="{BD8E1D90-D688-4CB5-B974-1558D0862EE2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base year hourly wage (per HR).</t>
        </r>
      </text>
    </comment>
    <comment ref="H18" authorId="0" shapeId="0" xr:uid="{9455183C-921A-49EE-95B6-CBC082DE6BD8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Cost of Living increase for budgeting purposes only.</t>
        </r>
      </text>
    </comment>
    <comment ref="I18" authorId="0" shapeId="0" xr:uid="{3710B874-AB3C-4335-8228-1656C4A1228A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first half of AY, e.g., for 2024-25, enter 2024.</t>
        </r>
      </text>
    </comment>
    <comment ref="L18" authorId="0" shapeId="0" xr:uid="{5B3F81F3-9BDC-440D-8CC7-34A5DC47DAAA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base year stipend per HR directive.</t>
        </r>
      </text>
    </comment>
    <comment ref="N18" authorId="0" shapeId="0" xr:uid="{3D830820-BD2B-4C49-B89B-73E1D995EDEE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base year hourly wage (per HR).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<sst xmlns="http://schemas.openxmlformats.org/spreadsheetml/2006/main" count="462" uniqueCount="246">
  <si>
    <t>CLARK UNIVERSITY</t>
  </si>
  <si>
    <t>Solicitation # (or link):</t>
  </si>
  <si>
    <t>Principal Investigator:</t>
  </si>
  <si>
    <t>Department:</t>
  </si>
  <si>
    <t>Proposal Title:</t>
  </si>
  <si>
    <t>Solicitation #:</t>
  </si>
  <si>
    <t>Funding Sponsor:</t>
  </si>
  <si>
    <t>Subaward Sponsor (Lead):</t>
  </si>
  <si>
    <t>Start Date:</t>
  </si>
  <si>
    <t>End Date:</t>
  </si>
  <si>
    <t>YEAR 1</t>
  </si>
  <si>
    <t>TOTAL</t>
  </si>
  <si>
    <t>Acct Codes</t>
  </si>
  <si>
    <t>Calendar Months</t>
  </si>
  <si>
    <t>%</t>
  </si>
  <si>
    <t>Amount</t>
  </si>
  <si>
    <t>SALARY &amp; FRINGE</t>
  </si>
  <si>
    <t>A.</t>
  </si>
  <si>
    <t>KEY PERSONNEL</t>
  </si>
  <si>
    <t>Faculty (9-month appt, full-time)</t>
  </si>
  <si>
    <t>NAME</t>
  </si>
  <si>
    <t>PI - Academic Year salary</t>
  </si>
  <si>
    <t>Co-PI #1 - Academic Year salary</t>
  </si>
  <si>
    <t>Co-PI #2 - Academic Year salary</t>
  </si>
  <si>
    <t>Faculty - Additional Compensation (Stipend)</t>
  </si>
  <si>
    <t>PostDoc/Res/Admin (12-month appt)</t>
  </si>
  <si>
    <t>1 - PI/Co-PI/Co-I - salary</t>
  </si>
  <si>
    <t xml:space="preserve">2 - PI/Co-PI/Co-I - salary  </t>
  </si>
  <si>
    <t xml:space="preserve">3 - Administrative Staff - salary  </t>
  </si>
  <si>
    <t>B.</t>
  </si>
  <si>
    <t>OTHER PERSONNEL</t>
  </si>
  <si>
    <t>PhD UNION Fulltime ONLY</t>
  </si>
  <si>
    <t>1 - PhD Graduate Student (Academic Year)</t>
  </si>
  <si>
    <t>1 - PhD Graduate Student (Fulltime Summer)</t>
  </si>
  <si>
    <t>2 - PhD Graduate Student (Academic Year)</t>
  </si>
  <si>
    <t>2 - PhD Graduate Student (Fulltime Summer)</t>
  </si>
  <si>
    <t>OTHER PERSONNEL (Hourly ONLY)</t>
  </si>
  <si>
    <t>Number of Students</t>
  </si>
  <si>
    <t># hrs</t>
  </si>
  <si>
    <t># wks</t>
  </si>
  <si>
    <t>Amt.</t>
  </si>
  <si>
    <t># stu</t>
  </si>
  <si>
    <t>PhD Graduate Research Assistant (AY-Hourly)</t>
  </si>
  <si>
    <t>PhD Graduate Research Assistant (Summer)</t>
  </si>
  <si>
    <t>MA Graduate Research Assistant (AY)</t>
  </si>
  <si>
    <t>MA Graduate Research Assistant (Summer)</t>
  </si>
  <si>
    <t>Undergraduate Research Assistant (AY)</t>
  </si>
  <si>
    <t>Undergraduate Research Assistant (Summer)</t>
  </si>
  <si>
    <t>Project Support Staff (Admin FT, PT, Temp)</t>
  </si>
  <si>
    <t>Total Salary</t>
  </si>
  <si>
    <t>C.</t>
  </si>
  <si>
    <t>Fringe Rates</t>
  </si>
  <si>
    <t>PI Faculty - Academic Year Fringe</t>
  </si>
  <si>
    <t>Co-PI #1 - Faculty - Academic Year Fringe</t>
  </si>
  <si>
    <t>Co-PI #2 - Faculty - Academic Year Fringe</t>
  </si>
  <si>
    <t xml:space="preserve">Faculty - Summer Fringe (or Addl comp) </t>
  </si>
  <si>
    <t>Postdoc/Res/Admin Fringe</t>
  </si>
  <si>
    <t>PhD Graduate Student FT (AY) Fringe</t>
  </si>
  <si>
    <t>PhD Graduate Student (Summer) Fringe</t>
  </si>
  <si>
    <t>MA Graduate RA Summer - Fringe</t>
  </si>
  <si>
    <t>Undergraduate RA Summer - Fringe</t>
  </si>
  <si>
    <t>Project Support Staff - Fringe</t>
  </si>
  <si>
    <t>Total Fringe Benefits</t>
  </si>
  <si>
    <t>Total Salary and Fringe</t>
  </si>
  <si>
    <t>D.</t>
  </si>
  <si>
    <t>TRAVEL</t>
  </si>
  <si>
    <t>Travel - domestic</t>
  </si>
  <si>
    <t>Travel - foreign</t>
  </si>
  <si>
    <t>Total Travel Costs</t>
  </si>
  <si>
    <t>E.</t>
  </si>
  <si>
    <t xml:space="preserve">EQUIPMENT </t>
  </si>
  <si>
    <t>Equipment &gt; $5,000 per item</t>
  </si>
  <si>
    <t>Total Equipment &gt;$5,000</t>
  </si>
  <si>
    <t>F.</t>
  </si>
  <si>
    <t>PARTICIPANT SUPPORT COSTS</t>
  </si>
  <si>
    <t>Participant Support Costs</t>
  </si>
  <si>
    <t>Total Participant Support Costs</t>
  </si>
  <si>
    <t>G.</t>
  </si>
  <si>
    <t>OTHER DIRECT COSTS</t>
  </si>
  <si>
    <t>Materials and Supplies</t>
  </si>
  <si>
    <t>Publications</t>
  </si>
  <si>
    <t>Computer Services</t>
  </si>
  <si>
    <t>Subaward #1</t>
  </si>
  <si>
    <t>Other</t>
  </si>
  <si>
    <t>Total Other Direct Costs</t>
  </si>
  <si>
    <t>Total Direct Costs</t>
  </si>
  <si>
    <t>Rate:</t>
  </si>
  <si>
    <t>Total Clark Costs</t>
  </si>
  <si>
    <t>Year 1</t>
  </si>
  <si>
    <t>Year 2</t>
  </si>
  <si>
    <t>Year 3</t>
  </si>
  <si>
    <t>Year 4</t>
  </si>
  <si>
    <t>Year 5</t>
  </si>
  <si>
    <t>DC (w/o subcontracts)</t>
  </si>
  <si>
    <t>Equipment &gt; $5,000</t>
  </si>
  <si>
    <t>Modified Total Direct Costs (MTDC)</t>
  </si>
  <si>
    <t>SALARIES</t>
  </si>
  <si>
    <t>FY Salaries</t>
  </si>
  <si>
    <t>Current AY Salary</t>
  </si>
  <si>
    <t>Year One</t>
  </si>
  <si>
    <t>FTE Annual</t>
  </si>
  <si>
    <t>PI - Faculty (9-mo)</t>
  </si>
  <si>
    <t>Co-PI #1 - Faculty (9-mo)</t>
  </si>
  <si>
    <t>Co-PI #2 - Faculty (9-mo)</t>
  </si>
  <si>
    <t>Faculty Additional Compensation (Flat Stipend)</t>
  </si>
  <si>
    <t>Graduate Students (PhD UNION)</t>
  </si>
  <si>
    <t>Graduate Student Hourly (PhD UNION)</t>
  </si>
  <si>
    <t>Masters Student Hourly</t>
  </si>
  <si>
    <t>Undergraduate Hourly</t>
  </si>
  <si>
    <t>NE-Research Scientist (Hourly, FT, PT)</t>
  </si>
  <si>
    <t>Administrative Staff (FT, PT, PT Temp)</t>
  </si>
  <si>
    <t>COLA rate</t>
  </si>
  <si>
    <t>Year 1 Match</t>
  </si>
  <si>
    <t>Year 2 match</t>
  </si>
  <si>
    <t>COST SHARE/MATCH</t>
  </si>
  <si>
    <t>amount needed</t>
  </si>
  <si>
    <t>over/under</t>
  </si>
  <si>
    <t>Clark Salary and Fringe Match</t>
  </si>
  <si>
    <t>Name</t>
  </si>
  <si>
    <t>Fringe</t>
  </si>
  <si>
    <t>Y1 total</t>
  </si>
  <si>
    <t>Y2 total</t>
  </si>
  <si>
    <t>Supplies</t>
  </si>
  <si>
    <t>Y1</t>
  </si>
  <si>
    <t>Y2</t>
  </si>
  <si>
    <t>Y3</t>
  </si>
  <si>
    <t>Y4</t>
  </si>
  <si>
    <t>Y5</t>
  </si>
  <si>
    <t>item</t>
  </si>
  <si>
    <t>Total</t>
  </si>
  <si>
    <t>DOMESTIC TRAVEL</t>
  </si>
  <si>
    <t>FOREIGN TRAVEL</t>
  </si>
  <si>
    <t>Travel Purpose</t>
  </si>
  <si>
    <t>Travel Destination</t>
  </si>
  <si>
    <t>Travel Origin</t>
  </si>
  <si>
    <t># of PPL</t>
  </si>
  <si>
    <t>Registration</t>
  </si>
  <si>
    <t>Airfare/ Mileage</t>
  </si>
  <si>
    <t>Rental Car</t>
  </si>
  <si>
    <t># of Nights</t>
  </si>
  <si>
    <t>Per Diem (Lodging)</t>
  </si>
  <si>
    <t># of Days</t>
  </si>
  <si>
    <t>Per Diem (M&amp;IE)</t>
  </si>
  <si>
    <t>Estimated  Trip Cost</t>
  </si>
  <si>
    <t># of Trips</t>
  </si>
  <si>
    <t>Total Cost</t>
  </si>
  <si>
    <t>Worcester, MA</t>
  </si>
  <si>
    <t>Months</t>
  </si>
  <si>
    <t>FTE</t>
  </si>
  <si>
    <t># Months</t>
  </si>
  <si>
    <t># Semesters</t>
  </si>
  <si>
    <t>AY or Summer</t>
  </si>
  <si>
    <t>Annual Cost of Living Increase (For Cost Estimation Only)</t>
  </si>
  <si>
    <t>Rates</t>
  </si>
  <si>
    <t>Current Fringe Rates</t>
  </si>
  <si>
    <t>Clark Internal Account Codes and Positions
Faculty &amp; Staff Account Codes</t>
  </si>
  <si>
    <t>AY</t>
  </si>
  <si>
    <t xml:space="preserve">Faculty Full Time Academic Year 6011 </t>
  </si>
  <si>
    <t xml:space="preserve">Faculty Part Time 6012 </t>
  </si>
  <si>
    <t>= One CBO</t>
  </si>
  <si>
    <t>Su</t>
  </si>
  <si>
    <t>Summer</t>
  </si>
  <si>
    <t xml:space="preserve">Faculty Full Time Summer 6013 </t>
  </si>
  <si>
    <t xml:space="preserve">Faculty Addt’l Comp 6014 </t>
  </si>
  <si>
    <t xml:space="preserve">Faculty non TT Full Time 6015 </t>
  </si>
  <si>
    <t>-</t>
  </si>
  <si>
    <t>Faculty Admin Supplement 6016</t>
  </si>
  <si>
    <t xml:space="preserve">Research-Post Doc Full Time 6022 </t>
  </si>
  <si>
    <t>Research-Post Doc Part-Time 6027</t>
  </si>
  <si>
    <t>NE-Research Scientist Full Time 6048</t>
  </si>
  <si>
    <t>NE-Research Scientist Part Time 6049</t>
  </si>
  <si>
    <t>Admin Full Time 6021</t>
  </si>
  <si>
    <t xml:space="preserve">Admin Add’l Comp 6026 </t>
  </si>
  <si>
    <t>PhD Teaching Assistant-Union 6054</t>
  </si>
  <si>
    <t xml:space="preserve">PhD Research Assistant-Union 6055  </t>
  </si>
  <si>
    <t>Graduate Research Assistant - Union 6060</t>
  </si>
  <si>
    <t xml:space="preserve">Graduate Other Wages Non-Union 6056 </t>
  </si>
  <si>
    <t xml:space="preserve">Graduate Research Asst - Non-Union 6061 </t>
  </si>
  <si>
    <t xml:space="preserve">Undergraduate Non-Work Study 6053  </t>
  </si>
  <si>
    <t xml:space="preserve">Undergraduate Summer Researchers 6057 </t>
  </si>
  <si>
    <t xml:space="preserve">Admin Part Time 6019 </t>
  </si>
  <si>
    <t>Admin Part Time Temp 6023</t>
  </si>
  <si>
    <t xml:space="preserve">NE (hourly)-Staff Full Time 6031 </t>
  </si>
  <si>
    <t xml:space="preserve">NE (hourly)-Staff Part-Time 6037 </t>
  </si>
  <si>
    <t>MODIFIED TOTAL DIRECT COSTS (MDTC)</t>
  </si>
  <si>
    <t>Total Indirect Costs</t>
  </si>
  <si>
    <t>Tenure Promotions</t>
  </si>
  <si>
    <t>Amt</t>
  </si>
  <si>
    <t>Custom</t>
  </si>
  <si>
    <t>P</t>
  </si>
  <si>
    <t>Associate</t>
  </si>
  <si>
    <t>Full</t>
  </si>
  <si>
    <t>A</t>
  </si>
  <si>
    <t>F</t>
  </si>
  <si>
    <t>C</t>
  </si>
  <si>
    <t>n/a</t>
  </si>
  <si>
    <t>Custom Promotion/Raise</t>
  </si>
  <si>
    <t>Level</t>
  </si>
  <si>
    <t>FIRST STEP</t>
  </si>
  <si>
    <t>If you have subawards, enter the total budget for each year; the Modified Total Direct Costs section automatically calculates the Indirect Cost Rate based on Clark's approved, federally-negotiated agreement. If you are submitting to USDA, use the USDA Budget template.</t>
  </si>
  <si>
    <t>There are notes throughout the sheet (hover over any cell with a red triangle in top corner) to provide instructions and guidance on the budget information to be entered.</t>
  </si>
  <si>
    <r>
      <t xml:space="preserve">If the budget calls for non-union, or part-time PhD student work, masters-level, or undergraduate student workers, use the designated </t>
    </r>
    <r>
      <rPr>
        <b/>
        <sz val="12"/>
        <color theme="3" tint="9.9978637043366805E-2"/>
        <rFont val="Calibri"/>
        <family val="2"/>
      </rPr>
      <t>HOURLY section</t>
    </r>
    <r>
      <rPr>
        <sz val="12"/>
        <color theme="3" tint="9.9978637043366805E-2"/>
        <rFont val="Calibri"/>
        <family val="2"/>
      </rPr>
      <t>.</t>
    </r>
  </si>
  <si>
    <r>
      <t xml:space="preserve">There is </t>
    </r>
    <r>
      <rPr>
        <b/>
        <i/>
        <sz val="12"/>
        <color theme="3" tint="9.9978637043366805E-2"/>
        <rFont val="Calibri"/>
        <family val="2"/>
      </rPr>
      <t>NO Fringe Rate</t>
    </r>
    <r>
      <rPr>
        <sz val="12"/>
        <color theme="3" tint="9.9978637043366805E-2"/>
        <rFont val="Calibri"/>
        <family val="2"/>
      </rPr>
      <t xml:space="preserve"> applied to hourly student wages during the Academic Year (including HOURLY PhD student wages).  </t>
    </r>
  </si>
  <si>
    <r>
      <t xml:space="preserve">Utilize the </t>
    </r>
    <r>
      <rPr>
        <b/>
        <sz val="12"/>
        <color theme="3" tint="9.9978637043366805E-2"/>
        <rFont val="Calibri"/>
        <family val="2"/>
      </rPr>
      <t>Travel Calculator</t>
    </r>
    <r>
      <rPr>
        <sz val="12"/>
        <color theme="3" tint="9.9978637043366805E-2"/>
        <rFont val="Calibri"/>
        <family val="2"/>
      </rPr>
      <t xml:space="preserve"> to estimate domestic and international travel; this will help provide your Budget Narrative/Justification as well.</t>
    </r>
  </si>
  <si>
    <r>
      <t xml:space="preserve">To detail multiple Materials and Supplies, use the </t>
    </r>
    <r>
      <rPr>
        <b/>
        <sz val="12"/>
        <color theme="3" tint="9.9978637043366805E-2"/>
        <rFont val="Calibri"/>
        <family val="2"/>
      </rPr>
      <t>Materials-Supplies</t>
    </r>
    <r>
      <rPr>
        <sz val="12"/>
        <color theme="3" tint="9.9978637043366805E-2"/>
        <rFont val="Calibri"/>
        <family val="2"/>
      </rPr>
      <t xml:space="preserve"> Tab.</t>
    </r>
  </si>
  <si>
    <r>
      <t xml:space="preserve">The </t>
    </r>
    <r>
      <rPr>
        <b/>
        <sz val="12"/>
        <color theme="3" tint="9.9978637043366805E-2"/>
        <rFont val="Calibri"/>
        <family val="2"/>
      </rPr>
      <t>LISTS</t>
    </r>
    <r>
      <rPr>
        <sz val="12"/>
        <color theme="3" tint="9.9978637043366805E-2"/>
        <rFont val="Calibri"/>
        <family val="2"/>
      </rPr>
      <t xml:space="preserve"> tab contains information on fringe rates, Union stipend amounts, estimated increases, personnel positions.</t>
    </r>
  </si>
  <si>
    <r>
      <rPr>
        <b/>
        <sz val="12"/>
        <color theme="3" tint="9.9978637043366805E-2"/>
        <rFont val="Calibri"/>
        <family val="2"/>
      </rPr>
      <t>Full-time PhD Graduate Students (Union)</t>
    </r>
    <r>
      <rPr>
        <sz val="12"/>
        <color theme="3" tint="9.9978637043366805E-2"/>
        <rFont val="Calibri"/>
        <family val="2"/>
      </rPr>
      <t xml:space="preserve"> should be entered in the designated section</t>
    </r>
    <r>
      <rPr>
        <sz val="12"/>
        <color theme="4" tint="-0.499984740745262"/>
        <rFont val="Calibri"/>
        <family val="2"/>
      </rPr>
      <t xml:space="preserve"> </t>
    </r>
    <r>
      <rPr>
        <b/>
        <sz val="12"/>
        <color rgb="FF00B050"/>
        <rFont val="Calibri"/>
        <family val="2"/>
      </rPr>
      <t>(green)</t>
    </r>
    <r>
      <rPr>
        <sz val="12"/>
        <color theme="3" tint="9.9978637043366805E-2"/>
        <rFont val="Calibri"/>
        <family val="2"/>
      </rPr>
      <t xml:space="preserve">. This section also accommodates monthly summer stipends for PhD students.* 
   </t>
    </r>
    <r>
      <rPr>
        <i/>
        <sz val="12"/>
        <color theme="3" tint="9.9978637043366805E-2"/>
        <rFont val="Calibri"/>
        <family val="2"/>
      </rPr>
      <t>* If paying a summer stipend, the # of hours worked should equate to the approved hourly rate in effect, i.e., $stipendtotal / $hourlyrate = #hours; The alternative option is to pay an hourly rate for # hours per week; enter this in the HOURLY section.</t>
    </r>
  </si>
  <si>
    <r>
      <rPr>
        <b/>
        <sz val="12"/>
        <color theme="3" tint="9.9978637043366805E-2"/>
        <rFont val="Calibri"/>
        <family val="2"/>
      </rPr>
      <t>Color-shaded cells</t>
    </r>
    <r>
      <rPr>
        <sz val="12"/>
        <color theme="3" tint="9.9978637043366805E-2"/>
        <rFont val="Calibri"/>
        <family val="2"/>
      </rPr>
      <t xml:space="preserve"> are not protected; use these to enter specific budget information, e.g., number of months, number of hours, number of weeks, material costs, etc. </t>
    </r>
  </si>
  <si>
    <r>
      <rPr>
        <b/>
        <sz val="12"/>
        <color theme="3" tint="9.9978637043366805E-2"/>
        <rFont val="Calibri"/>
        <family val="2"/>
      </rPr>
      <t>Non-shaded cells</t>
    </r>
    <r>
      <rPr>
        <sz val="12"/>
        <color theme="3" tint="9.9978637043366805E-2"/>
        <rFont val="Calibri"/>
        <family val="2"/>
      </rPr>
      <t xml:space="preserve"> (white) have formulas and are protected from changes; costs are automatically calculated for totals. </t>
    </r>
  </si>
  <si>
    <r>
      <t xml:space="preserve">Utilize the </t>
    </r>
    <r>
      <rPr>
        <b/>
        <sz val="12"/>
        <color theme="3" tint="9.9978637043366805E-2"/>
        <rFont val="Calibri"/>
        <family val="2"/>
      </rPr>
      <t>DropDown</t>
    </r>
    <r>
      <rPr>
        <sz val="12"/>
        <color theme="3" tint="9.9978637043366805E-2"/>
        <rFont val="Calibri"/>
        <family val="2"/>
      </rPr>
      <t xml:space="preserve"> lists to select options wherever provided.</t>
    </r>
  </si>
  <si>
    <r>
      <rPr>
        <b/>
        <u/>
        <sz val="12"/>
        <color theme="3" tint="9.9978637043366805E-2"/>
        <rFont val="Calibri"/>
        <family val="2"/>
      </rPr>
      <t>SALARIES AND FRINGE</t>
    </r>
    <r>
      <rPr>
        <b/>
        <sz val="12"/>
        <color theme="3" tint="9.9978637043366805E-2"/>
        <rFont val="Calibri"/>
        <family val="2"/>
      </rPr>
      <t xml:space="preserve">:
Each Personnel Classification is color-coded: 9-month Faculty </t>
    </r>
    <r>
      <rPr>
        <b/>
        <sz val="12"/>
        <color theme="3" tint="0.249977111117893"/>
        <rFont val="Calibri"/>
        <family val="2"/>
      </rPr>
      <t>(blue)</t>
    </r>
    <r>
      <rPr>
        <b/>
        <sz val="12"/>
        <color theme="3" tint="9.9978637043366805E-2"/>
        <rFont val="Calibri"/>
        <family val="2"/>
      </rPr>
      <t>, 12-month Administrative staff, Research Scientists, and Post-doctoral Researchers</t>
    </r>
    <r>
      <rPr>
        <b/>
        <sz val="12"/>
        <color theme="4" tint="-0.499984740745262"/>
        <rFont val="Calibri"/>
        <family val="2"/>
      </rPr>
      <t xml:space="preserve"> </t>
    </r>
    <r>
      <rPr>
        <b/>
        <sz val="12"/>
        <color theme="5" tint="0.39997558519241921"/>
        <rFont val="Calibri"/>
        <family val="2"/>
      </rPr>
      <t>(orange)</t>
    </r>
    <r>
      <rPr>
        <b/>
        <sz val="12"/>
        <rFont val="Calibri"/>
        <family val="2"/>
      </rPr>
      <t>,</t>
    </r>
    <r>
      <rPr>
        <b/>
        <sz val="12"/>
        <color theme="3" tint="9.9978637043366805E-2"/>
        <rFont val="Calibri"/>
        <family val="2"/>
      </rPr>
      <t xml:space="preserve"> PhD (Union) Students</t>
    </r>
    <r>
      <rPr>
        <b/>
        <sz val="12"/>
        <rFont val="Calibri"/>
        <family val="2"/>
      </rPr>
      <t xml:space="preserve"> (</t>
    </r>
    <r>
      <rPr>
        <b/>
        <sz val="12"/>
        <color theme="6" tint="0.39997558519241921"/>
        <rFont val="Calibri"/>
        <family val="2"/>
      </rPr>
      <t>green</t>
    </r>
    <r>
      <rPr>
        <b/>
        <sz val="12"/>
        <rFont val="Calibri"/>
        <family val="2"/>
      </rPr>
      <t>)</t>
    </r>
    <r>
      <rPr>
        <b/>
        <sz val="12"/>
        <color theme="3" tint="9.9978637043366805E-2"/>
        <rFont val="Calibri"/>
        <family val="2"/>
      </rPr>
      <t xml:space="preserve">, Masters students </t>
    </r>
    <r>
      <rPr>
        <b/>
        <sz val="12"/>
        <rFont val="Calibri"/>
        <family val="2"/>
      </rPr>
      <t>(</t>
    </r>
    <r>
      <rPr>
        <b/>
        <sz val="12"/>
        <color rgb="FFFF6699"/>
        <rFont val="Calibri"/>
        <family val="2"/>
      </rPr>
      <t>red</t>
    </r>
    <r>
      <rPr>
        <b/>
        <sz val="12"/>
        <color theme="4" tint="-0.499984740745262"/>
        <rFont val="Calibri"/>
        <family val="2"/>
      </rPr>
      <t>)</t>
    </r>
    <r>
      <rPr>
        <b/>
        <sz val="12"/>
        <color theme="3" tint="9.9978637043366805E-2"/>
        <rFont val="Calibri"/>
        <family val="2"/>
      </rPr>
      <t>, undergraduate students</t>
    </r>
    <r>
      <rPr>
        <b/>
        <sz val="12"/>
        <color theme="4" tint="-0.499984740745262"/>
        <rFont val="Calibri"/>
        <family val="2"/>
      </rPr>
      <t xml:space="preserve"> (</t>
    </r>
    <r>
      <rPr>
        <b/>
        <sz val="12"/>
        <color rgb="FFCC9900"/>
        <rFont val="Calibri"/>
        <family val="2"/>
      </rPr>
      <t>yellow</t>
    </r>
    <r>
      <rPr>
        <b/>
        <sz val="12"/>
        <color theme="4" tint="-0.499984740745262"/>
        <rFont val="Calibri"/>
        <family val="2"/>
      </rPr>
      <t>)</t>
    </r>
    <r>
      <rPr>
        <b/>
        <sz val="12"/>
        <color theme="3" tint="9.9978637043366805E-2"/>
        <rFont val="Calibri"/>
        <family val="2"/>
      </rPr>
      <t>, and hourly admirative staff</t>
    </r>
    <r>
      <rPr>
        <b/>
        <sz val="12"/>
        <color theme="4" tint="-0.499984740745262"/>
        <rFont val="Calibri"/>
        <family val="2"/>
      </rPr>
      <t xml:space="preserve"> (</t>
    </r>
    <r>
      <rPr>
        <b/>
        <sz val="12"/>
        <color theme="5" tint="0.39997558519241921"/>
        <rFont val="Calibri"/>
        <family val="2"/>
      </rPr>
      <t>orange</t>
    </r>
    <r>
      <rPr>
        <b/>
        <sz val="12"/>
        <color theme="4" tint="-0.499984740745262"/>
        <rFont val="Calibri"/>
        <family val="2"/>
      </rPr>
      <t>)</t>
    </r>
  </si>
  <si>
    <r>
      <rPr>
        <b/>
        <sz val="12"/>
        <color theme="3" tint="9.9978637043366805E-2"/>
        <rFont val="Calibri"/>
        <family val="2"/>
      </rPr>
      <t>START</t>
    </r>
    <r>
      <rPr>
        <sz val="12"/>
        <color theme="3" tint="9.9978637043366805E-2"/>
        <rFont val="Calibri"/>
        <family val="2"/>
      </rPr>
      <t xml:space="preserve"> with entering Current AY salaries in the Salary Projections section at the bottom of the sheet </t>
    </r>
    <r>
      <rPr>
        <b/>
        <i/>
        <sz val="12"/>
        <color theme="3" tint="9.9978637043366805E-2"/>
        <rFont val="Calibri"/>
        <family val="2"/>
      </rPr>
      <t>(ROWS 113-128</t>
    </r>
    <r>
      <rPr>
        <sz val="12"/>
        <color theme="3" tint="9.9978637043366805E-2"/>
        <rFont val="Calibri"/>
        <family val="2"/>
      </rPr>
      <t xml:space="preserve">); embedded formulas calculate the annualized salaries for FTE level of effort that shows in the Personnel sections.
</t>
    </r>
    <r>
      <rPr>
        <b/>
        <sz val="12"/>
        <color theme="3" tint="9.9978637043366805E-2"/>
        <rFont val="Calibri"/>
        <family val="2"/>
      </rPr>
      <t xml:space="preserve">COLA - </t>
    </r>
    <r>
      <rPr>
        <sz val="12"/>
        <color theme="3" tint="9.9978637043366805E-2"/>
        <rFont val="Calibri"/>
        <family val="2"/>
      </rPr>
      <t>Select the projected cost of living adjustment (COLA) for each year (</t>
    </r>
    <r>
      <rPr>
        <b/>
        <i/>
        <sz val="12"/>
        <color theme="3" tint="9.9978637043366805E-2"/>
        <rFont val="Calibri"/>
        <family val="2"/>
      </rPr>
      <t>ROW 128</t>
    </r>
    <r>
      <rPr>
        <sz val="12"/>
        <color theme="3" tint="9.9978637043366805E-2"/>
        <rFont val="Calibri"/>
        <family val="2"/>
      </rPr>
      <t xml:space="preserve">) from the DropDown options for each year of the project; the COLA begins in Year 1, therefore, if there is a "known" increase (e.g., FY25 was 0%), use the known rate increase for Year One.
</t>
    </r>
    <r>
      <rPr>
        <b/>
        <sz val="12"/>
        <color theme="3" tint="9.9978637043366805E-2"/>
        <rFont val="Calibri"/>
        <family val="2"/>
      </rPr>
      <t>PROMOTION</t>
    </r>
    <r>
      <rPr>
        <sz val="12"/>
        <color theme="3" tint="9.9978637043366805E-2"/>
        <rFont val="Calibri"/>
        <family val="2"/>
      </rPr>
      <t xml:space="preserve"> - If a tenure promotion is anticipated during the project period, select the type from the dropdown list (A-Associate, F- Full, C-Custom) in the appropriate Year (</t>
    </r>
    <r>
      <rPr>
        <b/>
        <i/>
        <sz val="12"/>
        <color theme="3" tint="9.9978637043366805E-2"/>
        <rFont val="Calibri"/>
        <family val="2"/>
      </rPr>
      <t>ROW 113</t>
    </r>
    <r>
      <rPr>
        <b/>
        <sz val="12"/>
        <color theme="3" tint="9.9978637043366805E-2"/>
        <rFont val="Calibri"/>
        <family val="2"/>
      </rPr>
      <t xml:space="preserve"> </t>
    </r>
    <r>
      <rPr>
        <b/>
        <sz val="12"/>
        <color rgb="FFC00000"/>
        <rFont val="Calibri"/>
        <family val="2"/>
      </rPr>
      <t>P</t>
    </r>
    <r>
      <rPr>
        <sz val="12"/>
        <color theme="4" tint="-0.499984740745262"/>
        <rFont val="Calibri"/>
        <family val="2"/>
      </rPr>
      <t>). Leave blank otherwise.</t>
    </r>
  </si>
  <si>
    <t>IMPORTANT</t>
  </si>
  <si>
    <t>COL Increase</t>
  </si>
  <si>
    <t>Stipend</t>
  </si>
  <si>
    <t>One Semester</t>
  </si>
  <si>
    <t>Hourly Rate</t>
  </si>
  <si>
    <t>Base Year</t>
  </si>
  <si>
    <t>GRADUATE STUDENT UNION RATES</t>
  </si>
  <si>
    <r>
      <rPr>
        <b/>
        <sz val="14"/>
        <color theme="3" tint="9.9978637043366805E-2"/>
        <rFont val="Calibri"/>
        <family val="2"/>
      </rPr>
      <t xml:space="preserve">This Budget Proposal Template is designed to: </t>
    </r>
    <r>
      <rPr>
        <sz val="14"/>
        <color theme="3" tint="9.9978637043366805E-2"/>
        <rFont val="Calibri"/>
        <family val="2"/>
      </rPr>
      <t xml:space="preserve">
</t>
    </r>
    <r>
      <rPr>
        <sz val="12"/>
        <color theme="3" tint="9.9978637043366805E-2"/>
        <rFont val="Calibri"/>
        <family val="2"/>
      </rPr>
      <t xml:space="preserve">• help faculty and staff prepare accurate and specific grant/contract budgets and budget justifications;
• assist OSPR in the review of proposed budgets for all institutional considerations, including appropriate salary and fringe benefits, equipment costs, subawards, materials and supplies, indirect cost rates, and more;
• if the proposal is awarded, the budget template provides the basis for setting up the internal budget within the University and helps the PI/staff manage the budget throughout the project period. 
</t>
    </r>
  </si>
  <si>
    <t>Research Scientist (NE) - Fringe</t>
  </si>
  <si>
    <t>Research Scientist (Non-exempt, FT, PT)</t>
  </si>
  <si>
    <t>AcctCode</t>
  </si>
  <si>
    <t>Co-PI #3 - Academic Year salary</t>
  </si>
  <si>
    <t>Co-PI #4 - Academic Year salary</t>
  </si>
  <si>
    <t>Co-PI #3 - Faculty (9-mo)</t>
  </si>
  <si>
    <t>Co-PI #4 - Faculty (9-mo)</t>
  </si>
  <si>
    <t>enter name below</t>
  </si>
  <si>
    <r>
      <t xml:space="preserve">PI - </t>
    </r>
    <r>
      <rPr>
        <b/>
        <sz val="11"/>
        <rFont val="Arial"/>
        <family val="2"/>
      </rPr>
      <t>summer</t>
    </r>
    <r>
      <rPr>
        <sz val="11"/>
        <rFont val="Arial"/>
        <family val="2"/>
      </rPr>
      <t xml:space="preserve"> salary</t>
    </r>
  </si>
  <si>
    <r>
      <t xml:space="preserve">Co-PI #1 - </t>
    </r>
    <r>
      <rPr>
        <b/>
        <sz val="11"/>
        <rFont val="Arial"/>
        <family val="2"/>
      </rPr>
      <t>summer</t>
    </r>
    <r>
      <rPr>
        <sz val="11"/>
        <rFont val="Arial"/>
        <family val="2"/>
      </rPr>
      <t xml:space="preserve"> salary </t>
    </r>
  </si>
  <si>
    <r>
      <t xml:space="preserve">Co-PI #2 - </t>
    </r>
    <r>
      <rPr>
        <b/>
        <sz val="11"/>
        <rFont val="Arial"/>
        <family val="2"/>
      </rPr>
      <t>summer</t>
    </r>
    <r>
      <rPr>
        <sz val="11"/>
        <rFont val="Arial"/>
        <family val="2"/>
      </rPr>
      <t xml:space="preserve"> salary</t>
    </r>
  </si>
  <si>
    <r>
      <t xml:space="preserve">Co-PI #3 - </t>
    </r>
    <r>
      <rPr>
        <b/>
        <sz val="11"/>
        <rFont val="Arial"/>
        <family val="2"/>
      </rPr>
      <t>summer</t>
    </r>
    <r>
      <rPr>
        <sz val="11"/>
        <rFont val="Arial"/>
        <family val="2"/>
      </rPr>
      <t xml:space="preserve"> salary</t>
    </r>
  </si>
  <si>
    <r>
      <t xml:space="preserve">Co-PI #4 - </t>
    </r>
    <r>
      <rPr>
        <b/>
        <sz val="11"/>
        <rFont val="Arial"/>
        <family val="2"/>
      </rPr>
      <t>summer</t>
    </r>
    <r>
      <rPr>
        <sz val="11"/>
        <rFont val="Arial"/>
        <family val="2"/>
      </rPr>
      <t xml:space="preserve"> salary</t>
    </r>
  </si>
  <si>
    <t>NOTES</t>
  </si>
  <si>
    <t>Consultant Services</t>
  </si>
  <si>
    <r>
      <t xml:space="preserve">This is a ONE YEAR BUDGET Template.  If your project budget period is more than one year, please use the 3-year and 5-year budget templates. I you do not need all the line items in the Template (i.e., you are not using Graduate Students, or Equipment, you can HIDE/UNHIDE Rows to make it easier to read. 
HOWEVER, </t>
    </r>
    <r>
      <rPr>
        <b/>
        <i/>
        <u/>
        <sz val="12"/>
        <color theme="3" tint="9.9978637043366805E-2"/>
        <rFont val="Calibri"/>
        <family val="2"/>
      </rPr>
      <t>do not DELETE/ADD any Rows or Columns</t>
    </r>
    <r>
      <rPr>
        <sz val="12"/>
        <color theme="3" tint="9.9978637043366805E-2"/>
        <rFont val="Calibri"/>
        <family val="2"/>
      </rPr>
      <t xml:space="preserve"> to avoid removing the embedded formulas. </t>
    </r>
  </si>
  <si>
    <t>OFFICE OF SPONSORED PROGRAMS AND RESEARCH
Version 1 - ONE YEAR Template (August 2025)</t>
  </si>
  <si>
    <t>2- PI - Postdoc/Researcher/Admin (12-mo)</t>
  </si>
  <si>
    <t>1- PI - Postdoc/Researcher/Admin (12-mo)</t>
  </si>
  <si>
    <t>3- Administrative Staff (Salary) (12-mo)</t>
  </si>
  <si>
    <t>ONE YEAR BUDGET</t>
  </si>
  <si>
    <t>NE Temporary/PerDiem 6038</t>
  </si>
  <si>
    <t>Average Stipend Rate (across 2 FY)</t>
  </si>
  <si>
    <t>Calculations for Graduate Student Stipend with a January or Spring Semester start date, e.g., January through December.</t>
  </si>
  <si>
    <t>Modified GRADUATE STUDENT UNION RATES for Spring Semester start dates</t>
  </si>
  <si>
    <t>Average Hourly Rate (Across 2 FY)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</si>
</sst>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"/>
    <numFmt numFmtId="167" formatCode="0.0"/>
    <numFmt numFmtId="168" formatCode="_(* #,##0_);_(* \(#,##0\);_(* &quot;-&quot;??_);_(@_)"/>
    <numFmt numFmtId="169" formatCode="0.000"/>
  </numFmts>
  <fonts count="74">
    <font>
      <sz val="1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i/>
      <sz val="11"/>
      <name val="Arial"/>
      <family val="2"/>
    </font>
    <font>
      <i/>
      <sz val="10"/>
      <color theme="0" tint="-0.499984740745262"/>
      <name val="Arial"/>
      <family val="2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10"/>
      <color theme="0" tint="-4.9989318521683403E-2"/>
      <name val="Arial"/>
      <family val="2"/>
    </font>
    <font>
      <i/>
      <sz val="10"/>
      <color theme="0" tint="-4.9989318521683403E-2"/>
      <name val="Arial"/>
      <family val="2"/>
    </font>
    <font>
      <b/>
      <sz val="11"/>
      <color theme="0"/>
      <name val="Aptos Narrow"/>
      <family val="2"/>
      <scheme val="minor"/>
    </font>
    <font>
      <u/>
      <sz val="10"/>
      <color theme="10"/>
      <name val="Arial"/>
      <family val="2"/>
    </font>
    <font>
      <b/>
      <sz val="12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 tint="-0.49998474074526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1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i/>
      <sz val="9"/>
      <color theme="0" tint="-0.499984740745262"/>
      <name val="Arial"/>
      <family val="2"/>
    </font>
    <font>
      <sz val="9"/>
      <name val="Arial"/>
      <family val="2"/>
    </font>
    <font>
      <b/>
      <sz val="10"/>
      <color theme="4"/>
      <name val="Arial"/>
      <family val="2"/>
    </font>
    <font>
      <b/>
      <sz val="14"/>
      <name val="Arial"/>
      <family val="2"/>
    </font>
    <font>
      <u/>
      <sz val="14"/>
      <color theme="10"/>
      <name val="Arial"/>
      <family val="2"/>
    </font>
    <font>
      <b/>
      <i/>
      <sz val="10"/>
      <color theme="4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i/>
      <sz val="12"/>
      <color theme="0"/>
      <name val="Calibri"/>
      <family val="2"/>
    </font>
    <font>
      <sz val="10"/>
      <name val="Calibri"/>
      <family val="2"/>
    </font>
    <font>
      <b/>
      <sz val="14"/>
      <color theme="4" tint="-0.499984740745262"/>
      <name val="Calibri"/>
      <family val="2"/>
    </font>
    <font>
      <b/>
      <sz val="12"/>
      <color theme="4" tint="-0.499984740745262"/>
      <name val="Calibri"/>
      <family val="2"/>
    </font>
    <font>
      <sz val="12"/>
      <color theme="4" tint="-0.499984740745262"/>
      <name val="Calibri"/>
      <family val="2"/>
    </font>
    <font>
      <sz val="12"/>
      <color theme="1"/>
      <name val="Calibri"/>
      <family val="2"/>
    </font>
    <font>
      <b/>
      <sz val="12"/>
      <color theme="3" tint="0.249977111117893"/>
      <name val="Calibri"/>
      <family val="2"/>
    </font>
    <font>
      <b/>
      <sz val="12"/>
      <color theme="5" tint="0.39997558519241921"/>
      <name val="Calibri"/>
      <family val="2"/>
    </font>
    <font>
      <b/>
      <sz val="12"/>
      <name val="Calibri"/>
      <family val="2"/>
    </font>
    <font>
      <b/>
      <sz val="12"/>
      <color theme="6" tint="0.39997558519241921"/>
      <name val="Calibri"/>
      <family val="2"/>
    </font>
    <font>
      <b/>
      <sz val="12"/>
      <color rgb="FFFF6699"/>
      <name val="Calibri"/>
      <family val="2"/>
    </font>
    <font>
      <b/>
      <sz val="12"/>
      <color rgb="FFCC9900"/>
      <name val="Calibri"/>
      <family val="2"/>
    </font>
    <font>
      <b/>
      <sz val="12"/>
      <color rgb="FFC00000"/>
      <name val="Arial"/>
      <family val="2"/>
    </font>
    <font>
      <b/>
      <sz val="12"/>
      <color rgb="FF00B050"/>
      <name val="Calibri"/>
      <family val="2"/>
    </font>
    <font>
      <b/>
      <sz val="12"/>
      <color rgb="FFC00000"/>
      <name val="Calibri"/>
      <family val="2"/>
    </font>
    <font>
      <b/>
      <sz val="14"/>
      <color rgb="FFC00000"/>
      <name val="Calibri"/>
      <family val="2"/>
    </font>
    <font>
      <sz val="12"/>
      <color theme="3" tint="9.9978637043366805E-2"/>
      <name val="Calibri"/>
      <family val="2"/>
    </font>
    <font>
      <b/>
      <sz val="12"/>
      <color theme="3" tint="9.9978637043366805E-2"/>
      <name val="Calibri"/>
      <family val="2"/>
    </font>
    <font>
      <b/>
      <i/>
      <sz val="12"/>
      <color theme="3" tint="9.9978637043366805E-2"/>
      <name val="Calibri"/>
      <family val="2"/>
    </font>
    <font>
      <b/>
      <i/>
      <u/>
      <sz val="12"/>
      <color theme="3" tint="9.9978637043366805E-2"/>
      <name val="Calibri"/>
      <family val="2"/>
    </font>
    <font>
      <i/>
      <sz val="12"/>
      <color theme="3" tint="9.9978637043366805E-2"/>
      <name val="Calibri"/>
      <family val="2"/>
    </font>
    <font>
      <b/>
      <sz val="14"/>
      <color theme="3" tint="9.9978637043366805E-2"/>
      <name val="Calibri"/>
      <family val="2"/>
    </font>
    <font>
      <sz val="14"/>
      <color theme="3" tint="9.9978637043366805E-2"/>
      <name val="Calibri"/>
      <family val="2"/>
    </font>
    <font>
      <b/>
      <u/>
      <sz val="12"/>
      <color theme="3" tint="9.9978637043366805E-2"/>
      <name val="Calibri"/>
      <family val="2"/>
    </font>
    <font>
      <b/>
      <i/>
      <sz val="10"/>
      <color theme="1" tint="0.499984740745262"/>
      <name val="Arial"/>
      <family val="2"/>
    </font>
    <font>
      <b/>
      <sz val="10"/>
      <color theme="0"/>
      <name val="Arial"/>
      <family val="2"/>
    </font>
    <font>
      <b/>
      <i/>
      <sz val="9"/>
      <color theme="3" tint="0.249977111117893"/>
      <name val="Arial"/>
      <family val="2"/>
    </font>
    <font>
      <b/>
      <sz val="11"/>
      <name val="Aptos Narrow"/>
      <family val="2"/>
      <scheme val="minor"/>
    </font>
    <font>
      <b/>
      <sz val="11"/>
      <color theme="4"/>
      <name val="Arial"/>
      <family val="2"/>
    </font>
    <font>
      <b/>
      <sz val="11"/>
      <color theme="3" tint="0.249977111117893"/>
      <name val="Arial"/>
      <family val="2"/>
    </font>
    <font>
      <b/>
      <sz val="18"/>
      <color theme="0"/>
      <name val="Arial"/>
      <family val="2"/>
    </font>
    <font>
      <b/>
      <sz val="9"/>
      <color theme="6" tint="0.79998168889431442"/>
      <name val="Aptos Narrow"/>
      <family val="2"/>
      <scheme val="minor"/>
    </font>
    <font>
      <sz val="10"/>
      <color theme="9" tint="-0.249977111117893"/>
      <name val="Arial"/>
      <family val="2"/>
    </font>
    <font>
      <b/>
      <sz val="10"/>
      <color theme="6" tint="0.39997558519241921"/>
      <name val="Arial"/>
      <family val="2"/>
    </font>
    <font>
      <b/>
      <sz val="9"/>
      <color theme="9" tint="0.59999389629810485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38" fillId="0" borderId="0" applyFont="0" applyFill="0" applyBorder="0" applyAlignment="0" applyProtection="0"/>
  </cellStyleXfs>
  <cellXfs count="661">
    <xf numFmtId="0" fontId="0" fillId="0" borderId="0" xfId="0"/>
    <xf numFmtId="0" fontId="3" fillId="0" borderId="0" xfId="0" applyFont="1" applyAlignment="1">
      <alignment horizontal="left"/>
    </xf>
    <xf numFmtId="0" fontId="3" fillId="2" borderId="1" xfId="0" applyFont="1" applyFill="1" applyBorder="1"/>
    <xf numFmtId="0" fontId="4" fillId="0" borderId="0" xfId="0" applyFont="1"/>
    <xf numFmtId="0" fontId="3" fillId="2" borderId="4" xfId="0" applyFont="1" applyFill="1" applyBorder="1" applyAlignment="1">
      <alignment shrinkToFit="1"/>
    </xf>
    <xf numFmtId="0" fontId="7" fillId="2" borderId="4" xfId="0" applyFont="1" applyFill="1" applyBorder="1"/>
    <xf numFmtId="2" fontId="4" fillId="0" borderId="0" xfId="0" applyNumberFormat="1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2" borderId="2" xfId="0" applyFont="1" applyFill="1" applyBorder="1"/>
    <xf numFmtId="0" fontId="10" fillId="0" borderId="15" xfId="0" applyFont="1" applyBorder="1" applyAlignment="1">
      <alignment horizontal="center" wrapText="1"/>
    </xf>
    <xf numFmtId="166" fontId="3" fillId="0" borderId="0" xfId="0" applyNumberFormat="1" applyFont="1" applyAlignment="1">
      <alignment horizontal="left"/>
    </xf>
    <xf numFmtId="166" fontId="4" fillId="0" borderId="0" xfId="0" applyNumberFormat="1" applyFont="1"/>
    <xf numFmtId="165" fontId="3" fillId="0" borderId="0" xfId="0" applyNumberFormat="1" applyFont="1" applyAlignment="1">
      <alignment horizontal="left"/>
    </xf>
    <xf numFmtId="165" fontId="3" fillId="0" borderId="29" xfId="0" applyNumberFormat="1" applyFont="1" applyBorder="1"/>
    <xf numFmtId="165" fontId="4" fillId="0" borderId="0" xfId="0" applyNumberFormat="1" applyFont="1"/>
    <xf numFmtId="9" fontId="0" fillId="0" borderId="0" xfId="2" applyFont="1"/>
    <xf numFmtId="0" fontId="3" fillId="0" borderId="0" xfId="0" applyFont="1" applyAlignment="1">
      <alignment horizontal="center"/>
    </xf>
    <xf numFmtId="9" fontId="3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9" fontId="2" fillId="0" borderId="0" xfId="2" applyFont="1" applyAlignment="1">
      <alignment horizontal="center"/>
    </xf>
    <xf numFmtId="9" fontId="0" fillId="0" borderId="0" xfId="2" applyFont="1" applyAlignment="1">
      <alignment horizontal="center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 wrapText="1"/>
    </xf>
    <xf numFmtId="2" fontId="5" fillId="0" borderId="0" xfId="0" applyNumberFormat="1" applyFont="1" applyAlignment="1">
      <alignment horizontal="center"/>
    </xf>
    <xf numFmtId="2" fontId="5" fillId="0" borderId="45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164" fontId="13" fillId="0" borderId="0" xfId="2" applyNumberFormat="1" applyFont="1" applyAlignment="1">
      <alignment horizontal="center" wrapText="1"/>
    </xf>
    <xf numFmtId="0" fontId="3" fillId="0" borderId="6" xfId="0" applyFont="1" applyBorder="1" applyAlignment="1">
      <alignment horizontal="right"/>
    </xf>
    <xf numFmtId="9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0" xfId="0" applyFont="1"/>
    <xf numFmtId="14" fontId="0" fillId="2" borderId="0" xfId="0" applyNumberFormat="1" applyFill="1"/>
    <xf numFmtId="14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6" fillId="2" borderId="0" xfId="0" applyFont="1" applyFill="1"/>
    <xf numFmtId="0" fontId="3" fillId="2" borderId="43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17" fillId="0" borderId="0" xfId="0" applyFont="1" applyAlignment="1">
      <alignment horizontal="left"/>
    </xf>
    <xf numFmtId="0" fontId="6" fillId="0" borderId="0" xfId="0" applyFont="1"/>
    <xf numFmtId="0" fontId="2" fillId="7" borderId="50" xfId="0" applyFont="1" applyFill="1" applyBorder="1"/>
    <xf numFmtId="0" fontId="2" fillId="8" borderId="50" xfId="0" applyFont="1" applyFill="1" applyBorder="1"/>
    <xf numFmtId="0" fontId="2" fillId="9" borderId="50" xfId="0" applyFont="1" applyFill="1" applyBorder="1"/>
    <xf numFmtId="0" fontId="3" fillId="2" borderId="0" xfId="0" applyFont="1" applyFill="1" applyAlignment="1">
      <alignment shrinkToFit="1"/>
    </xf>
    <xf numFmtId="0" fontId="7" fillId="2" borderId="0" xfId="0" applyFont="1" applyFill="1"/>
    <xf numFmtId="0" fontId="2" fillId="7" borderId="43" xfId="0" applyFont="1" applyFill="1" applyBorder="1"/>
    <xf numFmtId="0" fontId="2" fillId="9" borderId="43" xfId="0" applyFont="1" applyFill="1" applyBorder="1"/>
    <xf numFmtId="0" fontId="2" fillId="8" borderId="43" xfId="0" applyFont="1" applyFill="1" applyBorder="1"/>
    <xf numFmtId="0" fontId="3" fillId="0" borderId="7" xfId="0" applyFont="1" applyBorder="1" applyAlignment="1">
      <alignment horizontal="right"/>
    </xf>
    <xf numFmtId="0" fontId="2" fillId="5" borderId="57" xfId="0" applyFont="1" applyFill="1" applyBorder="1"/>
    <xf numFmtId="0" fontId="3" fillId="0" borderId="44" xfId="0" applyFont="1" applyBorder="1"/>
    <xf numFmtId="164" fontId="0" fillId="0" borderId="0" xfId="2" applyNumberFormat="1" applyFont="1"/>
    <xf numFmtId="164" fontId="20" fillId="0" borderId="0" xfId="2" applyNumberFormat="1" applyFont="1" applyAlignment="1">
      <alignment vertical="center"/>
    </xf>
    <xf numFmtId="0" fontId="1" fillId="0" borderId="0" xfId="4"/>
    <xf numFmtId="0" fontId="23" fillId="2" borderId="16" xfId="4" applyFont="1" applyFill="1" applyBorder="1" applyAlignment="1" applyProtection="1">
      <alignment horizontal="center" wrapText="1"/>
      <protection locked="0"/>
    </xf>
    <xf numFmtId="0" fontId="23" fillId="2" borderId="16" xfId="4" applyFont="1" applyFill="1" applyBorder="1" applyAlignment="1">
      <alignment horizontal="center" wrapText="1"/>
    </xf>
    <xf numFmtId="0" fontId="23" fillId="2" borderId="41" xfId="4" applyFont="1" applyFill="1" applyBorder="1" applyAlignment="1" applyProtection="1">
      <alignment horizontal="center" wrapText="1"/>
      <protection locked="0"/>
    </xf>
    <xf numFmtId="0" fontId="24" fillId="0" borderId="0" xfId="4" applyFont="1"/>
    <xf numFmtId="0" fontId="0" fillId="0" borderId="16" xfId="4" applyFont="1" applyBorder="1" applyAlignment="1" applyProtection="1">
      <alignment wrapText="1"/>
      <protection locked="0"/>
    </xf>
    <xf numFmtId="0" fontId="0" fillId="0" borderId="16" xfId="4" applyFont="1" applyBorder="1" applyProtection="1">
      <protection locked="0"/>
    </xf>
    <xf numFmtId="0" fontId="1" fillId="11" borderId="16" xfId="4" applyFill="1" applyBorder="1" applyAlignment="1" applyProtection="1">
      <alignment horizontal="center"/>
      <protection locked="0"/>
    </xf>
    <xf numFmtId="165" fontId="0" fillId="0" borderId="16" xfId="5" applyNumberFormat="1" applyFont="1" applyBorder="1" applyAlignment="1" applyProtection="1">
      <alignment horizontal="center"/>
      <protection locked="0"/>
    </xf>
    <xf numFmtId="0" fontId="0" fillId="11" borderId="16" xfId="5" applyNumberFormat="1" applyFont="1" applyFill="1" applyBorder="1" applyAlignment="1" applyProtection="1">
      <alignment horizontal="center"/>
    </xf>
    <xf numFmtId="165" fontId="0" fillId="12" borderId="16" xfId="5" applyNumberFormat="1" applyFont="1" applyFill="1" applyBorder="1" applyAlignment="1">
      <alignment horizontal="center"/>
    </xf>
    <xf numFmtId="0" fontId="1" fillId="11" borderId="34" xfId="4" applyFill="1" applyBorder="1" applyAlignment="1" applyProtection="1">
      <alignment horizontal="center"/>
      <protection locked="0"/>
    </xf>
    <xf numFmtId="165" fontId="1" fillId="12" borderId="16" xfId="4" applyNumberFormat="1" applyFill="1" applyBorder="1" applyAlignment="1">
      <alignment horizontal="center"/>
    </xf>
    <xf numFmtId="0" fontId="1" fillId="7" borderId="16" xfId="4" applyFill="1" applyBorder="1" applyAlignment="1" applyProtection="1">
      <alignment horizontal="center"/>
      <protection locked="0"/>
    </xf>
    <xf numFmtId="0" fontId="0" fillId="7" borderId="16" xfId="5" applyNumberFormat="1" applyFont="1" applyFill="1" applyBorder="1" applyAlignment="1" applyProtection="1">
      <alignment horizontal="center"/>
    </xf>
    <xf numFmtId="0" fontId="1" fillId="7" borderId="34" xfId="4" applyFill="1" applyBorder="1" applyAlignment="1" applyProtection="1">
      <alignment horizontal="center"/>
      <protection locked="0"/>
    </xf>
    <xf numFmtId="0" fontId="1" fillId="2" borderId="0" xfId="4" applyFill="1" applyAlignment="1">
      <alignment wrapText="1"/>
    </xf>
    <xf numFmtId="0" fontId="1" fillId="2" borderId="0" xfId="4" applyFill="1"/>
    <xf numFmtId="0" fontId="1" fillId="2" borderId="0" xfId="4" applyFill="1" applyAlignment="1">
      <alignment horizontal="center"/>
    </xf>
    <xf numFmtId="165" fontId="1" fillId="0" borderId="11" xfId="4" applyNumberFormat="1" applyBorder="1" applyAlignment="1">
      <alignment horizontal="center"/>
    </xf>
    <xf numFmtId="0" fontId="1" fillId="0" borderId="0" xfId="4" applyAlignment="1">
      <alignment wrapText="1"/>
    </xf>
    <xf numFmtId="0" fontId="1" fillId="0" borderId="0" xfId="4" applyAlignment="1">
      <alignment horizontal="center"/>
    </xf>
    <xf numFmtId="0" fontId="3" fillId="0" borderId="0" xfId="0" applyFont="1"/>
    <xf numFmtId="0" fontId="17" fillId="3" borderId="1" xfId="0" applyFont="1" applyFill="1" applyBorder="1"/>
    <xf numFmtId="0" fontId="17" fillId="3" borderId="2" xfId="0" applyFont="1" applyFill="1" applyBorder="1"/>
    <xf numFmtId="2" fontId="17" fillId="3" borderId="2" xfId="0" applyNumberFormat="1" applyFont="1" applyFill="1" applyBorder="1"/>
    <xf numFmtId="2" fontId="16" fillId="3" borderId="2" xfId="0" applyNumberFormat="1" applyFont="1" applyFill="1" applyBorder="1" applyAlignment="1">
      <alignment horizontal="center"/>
    </xf>
    <xf numFmtId="3" fontId="17" fillId="3" borderId="2" xfId="0" applyNumberFormat="1" applyFont="1" applyFill="1" applyBorder="1"/>
    <xf numFmtId="0" fontId="17" fillId="3" borderId="6" xfId="0" applyFont="1" applyFill="1" applyBorder="1"/>
    <xf numFmtId="3" fontId="25" fillId="0" borderId="37" xfId="0" applyNumberFormat="1" applyFont="1" applyBorder="1"/>
    <xf numFmtId="3" fontId="25" fillId="0" borderId="35" xfId="0" applyNumberFormat="1" applyFont="1" applyBorder="1"/>
    <xf numFmtId="3" fontId="25" fillId="0" borderId="36" xfId="0" applyNumberFormat="1" applyFont="1" applyBorder="1"/>
    <xf numFmtId="165" fontId="17" fillId="3" borderId="11" xfId="0" applyNumberFormat="1" applyFont="1" applyFill="1" applyBorder="1" applyAlignment="1">
      <alignment horizontal="center"/>
    </xf>
    <xf numFmtId="165" fontId="17" fillId="3" borderId="6" xfId="0" applyNumberFormat="1" applyFont="1" applyFill="1" applyBorder="1"/>
    <xf numFmtId="165" fontId="3" fillId="0" borderId="33" xfId="0" applyNumberFormat="1" applyFont="1" applyBorder="1"/>
    <xf numFmtId="165" fontId="2" fillId="0" borderId="28" xfId="0" applyNumberFormat="1" applyFont="1" applyBorder="1"/>
    <xf numFmtId="165" fontId="17" fillId="3" borderId="1" xfId="0" applyNumberFormat="1" applyFont="1" applyFill="1" applyBorder="1"/>
    <xf numFmtId="165" fontId="25" fillId="0" borderId="27" xfId="0" applyNumberFormat="1" applyFont="1" applyBorder="1"/>
    <xf numFmtId="165" fontId="25" fillId="0" borderId="28" xfId="0" applyNumberFormat="1" applyFont="1" applyBorder="1"/>
    <xf numFmtId="165" fontId="25" fillId="0" borderId="29" xfId="0" applyNumberFormat="1" applyFont="1" applyBorder="1"/>
    <xf numFmtId="0" fontId="3" fillId="2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4" borderId="0" xfId="0" applyFont="1" applyFill="1" applyAlignment="1">
      <alignment horizontal="left" shrinkToFit="1"/>
    </xf>
    <xf numFmtId="0" fontId="3" fillId="4" borderId="0" xfId="0" applyFont="1" applyFill="1" applyAlignment="1">
      <alignment horizontal="center" shrinkToFit="1"/>
    </xf>
    <xf numFmtId="0" fontId="2" fillId="0" borderId="4" xfId="0" applyFont="1" applyBorder="1" applyAlignment="1">
      <alignment horizontal="center"/>
    </xf>
    <xf numFmtId="0" fontId="2" fillId="4" borderId="50" xfId="0" applyFont="1" applyFill="1" applyBorder="1"/>
    <xf numFmtId="0" fontId="25" fillId="0" borderId="44" xfId="0" applyFont="1" applyBorder="1" applyAlignment="1">
      <alignment horizontal="center"/>
    </xf>
    <xf numFmtId="0" fontId="25" fillId="0" borderId="50" xfId="0" applyFont="1" applyBorder="1" applyAlignment="1">
      <alignment horizontal="center"/>
    </xf>
    <xf numFmtId="0" fontId="25" fillId="0" borderId="63" xfId="0" applyFont="1" applyBorder="1" applyAlignment="1">
      <alignment horizontal="center"/>
    </xf>
    <xf numFmtId="166" fontId="17" fillId="3" borderId="12" xfId="0" applyNumberFormat="1" applyFont="1" applyFill="1" applyBorder="1"/>
    <xf numFmtId="166" fontId="17" fillId="3" borderId="13" xfId="0" applyNumberFormat="1" applyFont="1" applyFill="1" applyBorder="1"/>
    <xf numFmtId="166" fontId="16" fillId="3" borderId="13" xfId="0" applyNumberFormat="1" applyFont="1" applyFill="1" applyBorder="1" applyAlignment="1">
      <alignment horizontal="center"/>
    </xf>
    <xf numFmtId="0" fontId="17" fillId="2" borderId="63" xfId="0" applyFont="1" applyFill="1" applyBorder="1"/>
    <xf numFmtId="0" fontId="17" fillId="3" borderId="12" xfId="0" applyFont="1" applyFill="1" applyBorder="1"/>
    <xf numFmtId="2" fontId="17" fillId="3" borderId="13" xfId="0" applyNumberFormat="1" applyFont="1" applyFill="1" applyBorder="1"/>
    <xf numFmtId="2" fontId="16" fillId="3" borderId="13" xfId="0" applyNumberFormat="1" applyFont="1" applyFill="1" applyBorder="1" applyAlignment="1">
      <alignment horizontal="center"/>
    </xf>
    <xf numFmtId="166" fontId="17" fillId="3" borderId="60" xfId="0" applyNumberFormat="1" applyFont="1" applyFill="1" applyBorder="1"/>
    <xf numFmtId="2" fontId="3" fillId="0" borderId="0" xfId="0" applyNumberFormat="1" applyFont="1"/>
    <xf numFmtId="0" fontId="26" fillId="0" borderId="0" xfId="0" applyFont="1" applyAlignment="1">
      <alignment horizontal="left"/>
    </xf>
    <xf numFmtId="0" fontId="26" fillId="0" borderId="45" xfId="0" applyFont="1" applyBorder="1"/>
    <xf numFmtId="3" fontId="27" fillId="0" borderId="37" xfId="0" applyNumberFormat="1" applyFont="1" applyBorder="1"/>
    <xf numFmtId="0" fontId="27" fillId="0" borderId="45" xfId="0" applyFont="1" applyBorder="1"/>
    <xf numFmtId="0" fontId="28" fillId="0" borderId="56" xfId="0" applyFont="1" applyBorder="1" applyAlignment="1">
      <alignment horizontal="center"/>
    </xf>
    <xf numFmtId="0" fontId="27" fillId="0" borderId="0" xfId="0" applyFont="1"/>
    <xf numFmtId="0" fontId="26" fillId="3" borderId="7" xfId="0" applyFont="1" applyFill="1" applyBorder="1"/>
    <xf numFmtId="3" fontId="26" fillId="3" borderId="7" xfId="0" applyNumberFormat="1" applyFont="1" applyFill="1" applyBorder="1"/>
    <xf numFmtId="0" fontId="25" fillId="0" borderId="50" xfId="0" applyFont="1" applyBorder="1"/>
    <xf numFmtId="0" fontId="25" fillId="0" borderId="43" xfId="0" applyFont="1" applyBorder="1"/>
    <xf numFmtId="0" fontId="30" fillId="0" borderId="50" xfId="0" applyFont="1" applyBorder="1"/>
    <xf numFmtId="0" fontId="30" fillId="0" borderId="43" xfId="0" applyFont="1" applyBorder="1"/>
    <xf numFmtId="3" fontId="27" fillId="0" borderId="54" xfId="0" applyNumberFormat="1" applyFont="1" applyBorder="1"/>
    <xf numFmtId="0" fontId="16" fillId="3" borderId="7" xfId="0" applyFont="1" applyFill="1" applyBorder="1" applyAlignment="1">
      <alignment horizontal="right"/>
    </xf>
    <xf numFmtId="0" fontId="28" fillId="0" borderId="54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wrapText="1"/>
    </xf>
    <xf numFmtId="0" fontId="2" fillId="5" borderId="50" xfId="0" applyFont="1" applyFill="1" applyBorder="1"/>
    <xf numFmtId="165" fontId="17" fillId="3" borderId="47" xfId="0" applyNumberFormat="1" applyFont="1" applyFill="1" applyBorder="1"/>
    <xf numFmtId="165" fontId="3" fillId="0" borderId="57" xfId="0" applyNumberFormat="1" applyFont="1" applyBorder="1"/>
    <xf numFmtId="0" fontId="17" fillId="2" borderId="6" xfId="0" applyFont="1" applyFill="1" applyBorder="1"/>
    <xf numFmtId="166" fontId="10" fillId="0" borderId="67" xfId="0" applyNumberFormat="1" applyFont="1" applyBorder="1" applyAlignment="1">
      <alignment horizontal="center"/>
    </xf>
    <xf numFmtId="165" fontId="3" fillId="0" borderId="50" xfId="0" applyNumberFormat="1" applyFont="1" applyBorder="1"/>
    <xf numFmtId="0" fontId="3" fillId="0" borderId="4" xfId="0" applyFont="1" applyBorder="1"/>
    <xf numFmtId="2" fontId="8" fillId="0" borderId="0" xfId="0" applyNumberFormat="1" applyFont="1" applyAlignment="1">
      <alignment horizontal="center"/>
    </xf>
    <xf numFmtId="3" fontId="3" fillId="0" borderId="0" xfId="0" applyNumberFormat="1" applyFont="1"/>
    <xf numFmtId="165" fontId="3" fillId="0" borderId="4" xfId="0" applyNumberFormat="1" applyFont="1" applyBorder="1"/>
    <xf numFmtId="165" fontId="17" fillId="3" borderId="12" xfId="0" applyNumberFormat="1" applyFont="1" applyFill="1" applyBorder="1"/>
    <xf numFmtId="165" fontId="3" fillId="3" borderId="12" xfId="0" applyNumberFormat="1" applyFont="1" applyFill="1" applyBorder="1"/>
    <xf numFmtId="9" fontId="3" fillId="4" borderId="7" xfId="0" applyNumberFormat="1" applyFont="1" applyFill="1" applyBorder="1" applyAlignment="1" applyProtection="1">
      <alignment horizontal="center"/>
      <protection locked="0"/>
    </xf>
    <xf numFmtId="0" fontId="2" fillId="4" borderId="57" xfId="0" applyFont="1" applyFill="1" applyBorder="1"/>
    <xf numFmtId="165" fontId="18" fillId="2" borderId="50" xfId="0" applyNumberFormat="1" applyFont="1" applyFill="1" applyBorder="1"/>
    <xf numFmtId="0" fontId="26" fillId="0" borderId="63" xfId="0" applyFont="1" applyBorder="1"/>
    <xf numFmtId="0" fontId="25" fillId="0" borderId="45" xfId="0" applyFont="1" applyBorder="1"/>
    <xf numFmtId="2" fontId="25" fillId="0" borderId="45" xfId="0" applyNumberFormat="1" applyFont="1" applyBorder="1"/>
    <xf numFmtId="2" fontId="25" fillId="0" borderId="43" xfId="0" applyNumberFormat="1" applyFont="1" applyBorder="1"/>
    <xf numFmtId="0" fontId="25" fillId="0" borderId="63" xfId="0" applyFont="1" applyBorder="1"/>
    <xf numFmtId="0" fontId="25" fillId="0" borderId="54" xfId="0" applyFont="1" applyBorder="1"/>
    <xf numFmtId="2" fontId="25" fillId="0" borderId="54" xfId="0" applyNumberFormat="1" applyFont="1" applyBorder="1"/>
    <xf numFmtId="2" fontId="10" fillId="0" borderId="65" xfId="0" applyNumberFormat="1" applyFont="1" applyBorder="1" applyAlignment="1">
      <alignment horizontal="right"/>
    </xf>
    <xf numFmtId="0" fontId="25" fillId="0" borderId="6" xfId="0" applyFont="1" applyBorder="1" applyAlignment="1">
      <alignment horizontal="center"/>
    </xf>
    <xf numFmtId="2" fontId="25" fillId="0" borderId="7" xfId="0" applyNumberFormat="1" applyFont="1" applyBorder="1"/>
    <xf numFmtId="0" fontId="25" fillId="0" borderId="6" xfId="0" applyFont="1" applyBorder="1"/>
    <xf numFmtId="0" fontId="25" fillId="0" borderId="7" xfId="0" applyFont="1" applyBorder="1"/>
    <xf numFmtId="0" fontId="25" fillId="0" borderId="44" xfId="0" applyFont="1" applyBorder="1" applyAlignment="1">
      <alignment horizontal="right"/>
    </xf>
    <xf numFmtId="0" fontId="25" fillId="0" borderId="50" xfId="0" applyFont="1" applyBorder="1" applyAlignment="1">
      <alignment horizontal="right"/>
    </xf>
    <xf numFmtId="0" fontId="25" fillId="0" borderId="63" xfId="0" applyFont="1" applyBorder="1" applyAlignment="1">
      <alignment horizontal="right"/>
    </xf>
    <xf numFmtId="0" fontId="6" fillId="2" borderId="0" xfId="0" applyFont="1" applyFill="1" applyAlignment="1">
      <alignment horizontal="left" wrapText="1" shrinkToFit="1"/>
    </xf>
    <xf numFmtId="0" fontId="9" fillId="4" borderId="0" xfId="0" applyFont="1" applyFill="1" applyAlignment="1">
      <alignment horizontal="center" wrapText="1" shrinkToFit="1"/>
    </xf>
    <xf numFmtId="0" fontId="6" fillId="4" borderId="0" xfId="0" applyFont="1" applyFill="1" applyAlignment="1">
      <alignment horizontal="left" wrapText="1" shrinkToFit="1"/>
    </xf>
    <xf numFmtId="0" fontId="17" fillId="3" borderId="40" xfId="0" applyFont="1" applyFill="1" applyBorder="1"/>
    <xf numFmtId="1" fontId="5" fillId="2" borderId="42" xfId="0" applyNumberFormat="1" applyFont="1" applyFill="1" applyBorder="1" applyAlignment="1">
      <alignment horizontal="center"/>
    </xf>
    <xf numFmtId="1" fontId="16" fillId="4" borderId="11" xfId="0" applyNumberFormat="1" applyFont="1" applyFill="1" applyBorder="1" applyAlignment="1">
      <alignment horizontal="center"/>
    </xf>
    <xf numFmtId="1" fontId="5" fillId="2" borderId="60" xfId="0" applyNumberFormat="1" applyFont="1" applyFill="1" applyBorder="1" applyAlignment="1">
      <alignment horizontal="center" wrapText="1"/>
    </xf>
    <xf numFmtId="1" fontId="5" fillId="3" borderId="49" xfId="0" applyNumberFormat="1" applyFont="1" applyFill="1" applyBorder="1" applyAlignment="1">
      <alignment horizontal="center"/>
    </xf>
    <xf numFmtId="1" fontId="5" fillId="2" borderId="59" xfId="0" applyNumberFormat="1" applyFont="1" applyFill="1" applyBorder="1" applyAlignment="1">
      <alignment horizontal="center"/>
    </xf>
    <xf numFmtId="1" fontId="5" fillId="4" borderId="32" xfId="0" applyNumberFormat="1" applyFont="1" applyFill="1" applyBorder="1" applyAlignment="1" applyProtection="1">
      <alignment horizontal="center"/>
      <protection locked="0"/>
    </xf>
    <xf numFmtId="1" fontId="5" fillId="4" borderId="14" xfId="0" applyNumberFormat="1" applyFont="1" applyFill="1" applyBorder="1" applyAlignment="1" applyProtection="1">
      <alignment horizontal="center"/>
      <protection locked="0"/>
    </xf>
    <xf numFmtId="1" fontId="5" fillId="4" borderId="26" xfId="0" applyNumberFormat="1" applyFont="1" applyFill="1" applyBorder="1" applyAlignment="1" applyProtection="1">
      <alignment horizontal="center"/>
      <protection locked="0"/>
    </xf>
    <xf numFmtId="1" fontId="5" fillId="0" borderId="40" xfId="0" applyNumberFormat="1" applyFont="1" applyBorder="1" applyAlignment="1">
      <alignment horizontal="center"/>
    </xf>
    <xf numFmtId="1" fontId="5" fillId="4" borderId="14" xfId="0" applyNumberFormat="1" applyFont="1" applyFill="1" applyBorder="1" applyAlignment="1">
      <alignment horizontal="center"/>
    </xf>
    <xf numFmtId="1" fontId="5" fillId="0" borderId="42" xfId="0" applyNumberFormat="1" applyFont="1" applyBorder="1" applyAlignment="1">
      <alignment horizontal="center"/>
    </xf>
    <xf numFmtId="1" fontId="19" fillId="2" borderId="42" xfId="0" applyNumberFormat="1" applyFont="1" applyFill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2" borderId="68" xfId="0" applyNumberFormat="1" applyFont="1" applyFill="1" applyBorder="1" applyAlignment="1">
      <alignment horizontal="center"/>
    </xf>
    <xf numFmtId="1" fontId="5" fillId="4" borderId="21" xfId="0" applyNumberFormat="1" applyFont="1" applyFill="1" applyBorder="1" applyAlignment="1" applyProtection="1">
      <alignment horizontal="center"/>
      <protection locked="0"/>
    </xf>
    <xf numFmtId="1" fontId="5" fillId="0" borderId="68" xfId="0" applyNumberFormat="1" applyFont="1" applyBorder="1" applyAlignment="1">
      <alignment horizontal="center"/>
    </xf>
    <xf numFmtId="1" fontId="5" fillId="0" borderId="59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21" xfId="0" applyNumberFormat="1" applyFont="1" applyBorder="1" applyAlignment="1">
      <alignment horizontal="center"/>
    </xf>
    <xf numFmtId="1" fontId="5" fillId="0" borderId="23" xfId="0" applyNumberFormat="1" applyFont="1" applyBorder="1" applyAlignment="1">
      <alignment horizontal="center"/>
    </xf>
    <xf numFmtId="166" fontId="10" fillId="0" borderId="23" xfId="0" applyNumberFormat="1" applyFont="1" applyBorder="1" applyAlignment="1">
      <alignment horizontal="center"/>
    </xf>
    <xf numFmtId="165" fontId="26" fillId="0" borderId="27" xfId="0" applyNumberFormat="1" applyFont="1" applyBorder="1"/>
    <xf numFmtId="165" fontId="26" fillId="0" borderId="29" xfId="0" applyNumberFormat="1" applyFont="1" applyBorder="1"/>
    <xf numFmtId="165" fontId="34" fillId="3" borderId="6" xfId="0" applyNumberFormat="1" applyFont="1" applyFill="1" applyBorder="1"/>
    <xf numFmtId="0" fontId="36" fillId="4" borderId="0" xfId="0" quotePrefix="1" applyFont="1" applyFill="1"/>
    <xf numFmtId="0" fontId="33" fillId="4" borderId="0" xfId="0" applyFont="1" applyFill="1" applyAlignment="1">
      <alignment horizontal="center"/>
    </xf>
    <xf numFmtId="9" fontId="33" fillId="4" borderId="0" xfId="2" applyFont="1" applyFill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3" fillId="10" borderId="15" xfId="0" applyFont="1" applyFill="1" applyBorder="1" applyAlignment="1">
      <alignment horizontal="center" wrapText="1"/>
    </xf>
    <xf numFmtId="4" fontId="3" fillId="4" borderId="20" xfId="0" applyNumberFormat="1" applyFont="1" applyFill="1" applyBorder="1" applyProtection="1">
      <protection locked="0"/>
    </xf>
    <xf numFmtId="4" fontId="3" fillId="4" borderId="31" xfId="0" applyNumberFormat="1" applyFont="1" applyFill="1" applyBorder="1" applyProtection="1">
      <protection locked="0"/>
    </xf>
    <xf numFmtId="4" fontId="3" fillId="5" borderId="31" xfId="0" applyNumberFormat="1" applyFont="1" applyFill="1" applyBorder="1" applyProtection="1">
      <protection locked="0"/>
    </xf>
    <xf numFmtId="3" fontId="3" fillId="7" borderId="20" xfId="0" applyNumberFormat="1" applyFont="1" applyFill="1" applyBorder="1" applyProtection="1">
      <protection locked="0"/>
    </xf>
    <xf numFmtId="2" fontId="3" fillId="7" borderId="20" xfId="0" applyNumberFormat="1" applyFont="1" applyFill="1" applyBorder="1" applyProtection="1">
      <protection locked="0"/>
    </xf>
    <xf numFmtId="2" fontId="3" fillId="9" borderId="20" xfId="0" applyNumberFormat="1" applyFont="1" applyFill="1" applyBorder="1" applyProtection="1">
      <protection locked="0"/>
    </xf>
    <xf numFmtId="2" fontId="3" fillId="8" borderId="20" xfId="0" applyNumberFormat="1" applyFont="1" applyFill="1" applyBorder="1" applyProtection="1">
      <protection locked="0"/>
    </xf>
    <xf numFmtId="43" fontId="3" fillId="5" borderId="20" xfId="6" applyFont="1" applyFill="1" applyBorder="1" applyProtection="1">
      <protection locked="0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right"/>
    </xf>
    <xf numFmtId="9" fontId="2" fillId="0" borderId="2" xfId="0" applyNumberFormat="1" applyFont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17" fillId="0" borderId="0" xfId="0" applyFont="1" applyAlignment="1">
      <alignment horizontal="right"/>
    </xf>
    <xf numFmtId="38" fontId="5" fillId="0" borderId="0" xfId="6" applyNumberFormat="1" applyFont="1" applyBorder="1"/>
    <xf numFmtId="38" fontId="5" fillId="0" borderId="0" xfId="6" applyNumberFormat="1" applyFont="1" applyBorder="1" applyAlignment="1">
      <alignment horizontal="center"/>
    </xf>
    <xf numFmtId="168" fontId="5" fillId="0" borderId="0" xfId="0" applyNumberFormat="1" applyFont="1" applyAlignment="1">
      <alignment horizontal="center"/>
    </xf>
    <xf numFmtId="168" fontId="5" fillId="0" borderId="0" xfId="6" applyNumberFormat="1" applyFont="1" applyBorder="1" applyAlignment="1">
      <alignment horizontal="center"/>
    </xf>
    <xf numFmtId="9" fontId="3" fillId="13" borderId="20" xfId="2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43" fontId="5" fillId="0" borderId="0" xfId="6" applyFont="1" applyAlignment="1">
      <alignment horizontal="right"/>
    </xf>
    <xf numFmtId="9" fontId="5" fillId="0" borderId="0" xfId="0" applyNumberFormat="1" applyFont="1" applyAlignment="1">
      <alignment horizontal="right"/>
    </xf>
    <xf numFmtId="43" fontId="3" fillId="0" borderId="0" xfId="6" applyFont="1" applyAlignment="1">
      <alignment horizontal="left"/>
    </xf>
    <xf numFmtId="0" fontId="5" fillId="0" borderId="41" xfId="0" applyFont="1" applyBorder="1" applyAlignment="1">
      <alignment horizontal="right"/>
    </xf>
    <xf numFmtId="0" fontId="5" fillId="0" borderId="41" xfId="0" applyFont="1" applyBorder="1" applyAlignment="1">
      <alignment horizontal="center"/>
    </xf>
    <xf numFmtId="43" fontId="2" fillId="0" borderId="41" xfId="6" applyFont="1" applyBorder="1"/>
    <xf numFmtId="0" fontId="25" fillId="0" borderId="41" xfId="0" applyFont="1" applyBorder="1" applyAlignment="1">
      <alignment horizontal="center"/>
    </xf>
    <xf numFmtId="43" fontId="3" fillId="0" borderId="0" xfId="6" applyFont="1"/>
    <xf numFmtId="43" fontId="3" fillId="0" borderId="0" xfId="6" applyFont="1" applyAlignment="1">
      <alignment horizontal="center"/>
    </xf>
    <xf numFmtId="0" fontId="3" fillId="0" borderId="7" xfId="0" applyFont="1" applyBorder="1"/>
    <xf numFmtId="43" fontId="2" fillId="0" borderId="0" xfId="6" applyFont="1"/>
    <xf numFmtId="0" fontId="2" fillId="0" borderId="0" xfId="0" applyFont="1"/>
    <xf numFmtId="43" fontId="2" fillId="0" borderId="0" xfId="6" applyFont="1" applyAlignment="1">
      <alignment horizontal="center"/>
    </xf>
    <xf numFmtId="43" fontId="0" fillId="0" borderId="0" xfId="6" applyFont="1"/>
    <xf numFmtId="43" fontId="0" fillId="0" borderId="41" xfId="6" applyFont="1" applyBorder="1"/>
    <xf numFmtId="43" fontId="3" fillId="0" borderId="20" xfId="6" applyFont="1" applyBorder="1"/>
    <xf numFmtId="0" fontId="40" fillId="0" borderId="0" xfId="0" applyFont="1"/>
    <xf numFmtId="1" fontId="5" fillId="4" borderId="40" xfId="0" applyNumberFormat="1" applyFont="1" applyFill="1" applyBorder="1" applyAlignment="1" applyProtection="1">
      <alignment horizontal="center"/>
      <protection locked="0"/>
    </xf>
    <xf numFmtId="2" fontId="3" fillId="5" borderId="20" xfId="6" applyNumberFormat="1" applyFont="1" applyFill="1" applyBorder="1" applyProtection="1">
      <protection locked="0"/>
    </xf>
    <xf numFmtId="2" fontId="2" fillId="5" borderId="50" xfId="0" applyNumberFormat="1" applyFont="1" applyFill="1" applyBorder="1"/>
    <xf numFmtId="0" fontId="2" fillId="2" borderId="2" xfId="0" applyFont="1" applyFill="1" applyBorder="1"/>
    <xf numFmtId="0" fontId="2" fillId="2" borderId="0" xfId="0" applyFont="1" applyFill="1"/>
    <xf numFmtId="0" fontId="2" fillId="2" borderId="4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165" fontId="2" fillId="2" borderId="12" xfId="0" applyNumberFormat="1" applyFont="1" applyFill="1" applyBorder="1" applyAlignment="1">
      <alignment wrapText="1"/>
    </xf>
    <xf numFmtId="165" fontId="2" fillId="3" borderId="44" xfId="0" applyNumberFormat="1" applyFont="1" applyFill="1" applyBorder="1"/>
    <xf numFmtId="165" fontId="2" fillId="2" borderId="57" xfId="0" applyNumberFormat="1" applyFont="1" applyFill="1" applyBorder="1"/>
    <xf numFmtId="165" fontId="2" fillId="2" borderId="50" xfId="0" applyNumberFormat="1" applyFont="1" applyFill="1" applyBorder="1"/>
    <xf numFmtId="165" fontId="2" fillId="0" borderId="30" xfId="0" applyNumberFormat="1" applyFont="1" applyBorder="1"/>
    <xf numFmtId="165" fontId="2" fillId="0" borderId="39" xfId="0" applyNumberFormat="1" applyFont="1" applyBorder="1"/>
    <xf numFmtId="165" fontId="2" fillId="0" borderId="33" xfId="0" applyNumberFormat="1" applyFont="1" applyBorder="1"/>
    <xf numFmtId="3" fontId="2" fillId="0" borderId="19" xfId="0" applyNumberFormat="1" applyFont="1" applyBorder="1"/>
    <xf numFmtId="0" fontId="2" fillId="0" borderId="41" xfId="0" applyFont="1" applyBorder="1"/>
    <xf numFmtId="165" fontId="2" fillId="0" borderId="52" xfId="0" applyNumberFormat="1" applyFont="1" applyBorder="1"/>
    <xf numFmtId="2" fontId="2" fillId="0" borderId="0" xfId="0" applyNumberFormat="1" applyFont="1"/>
    <xf numFmtId="165" fontId="2" fillId="0" borderId="4" xfId="0" applyNumberFormat="1" applyFont="1" applyBorder="1"/>
    <xf numFmtId="0" fontId="2" fillId="0" borderId="44" xfId="0" applyFont="1" applyBorder="1"/>
    <xf numFmtId="2" fontId="2" fillId="0" borderId="45" xfId="0" applyNumberFormat="1" applyFont="1" applyBorder="1"/>
    <xf numFmtId="0" fontId="2" fillId="0" borderId="45" xfId="0" applyFont="1" applyBorder="1"/>
    <xf numFmtId="165" fontId="2" fillId="0" borderId="1" xfId="0" applyNumberFormat="1" applyFont="1" applyBorder="1"/>
    <xf numFmtId="165" fontId="2" fillId="2" borderId="63" xfId="0" applyNumberFormat="1" applyFont="1" applyFill="1" applyBorder="1"/>
    <xf numFmtId="165" fontId="2" fillId="0" borderId="46" xfId="0" applyNumberFormat="1" applyFont="1" applyBorder="1"/>
    <xf numFmtId="165" fontId="2" fillId="0" borderId="16" xfId="0" applyNumberFormat="1" applyFont="1" applyBorder="1"/>
    <xf numFmtId="0" fontId="2" fillId="0" borderId="4" xfId="0" applyFont="1" applyBorder="1"/>
    <xf numFmtId="165" fontId="2" fillId="0" borderId="12" xfId="0" applyNumberFormat="1" applyFont="1" applyBorder="1"/>
    <xf numFmtId="165" fontId="2" fillId="0" borderId="57" xfId="0" applyNumberFormat="1" applyFont="1" applyBorder="1"/>
    <xf numFmtId="165" fontId="2" fillId="0" borderId="63" xfId="0" applyNumberFormat="1" applyFont="1" applyBorder="1"/>
    <xf numFmtId="165" fontId="2" fillId="0" borderId="13" xfId="0" applyNumberFormat="1" applyFont="1" applyBorder="1"/>
    <xf numFmtId="0" fontId="2" fillId="7" borderId="19" xfId="0" applyFont="1" applyFill="1" applyBorder="1"/>
    <xf numFmtId="0" fontId="2" fillId="0" borderId="7" xfId="0" applyFont="1" applyBorder="1"/>
    <xf numFmtId="9" fontId="2" fillId="0" borderId="0" xfId="0" applyNumberFormat="1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68" fontId="2" fillId="13" borderId="20" xfId="6" applyNumberFormat="1" applyFont="1" applyFill="1" applyBorder="1"/>
    <xf numFmtId="168" fontId="2" fillId="0" borderId="0" xfId="0" applyNumberFormat="1" applyFont="1" applyAlignment="1">
      <alignment horizontal="center"/>
    </xf>
    <xf numFmtId="168" fontId="2" fillId="0" borderId="0" xfId="6" applyNumberFormat="1" applyFont="1" applyBorder="1"/>
    <xf numFmtId="168" fontId="2" fillId="0" borderId="0" xfId="6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3" fillId="0" borderId="40" xfId="0" applyFont="1" applyBorder="1" applyAlignment="1">
      <alignment horizontal="left" indent="1"/>
    </xf>
    <xf numFmtId="0" fontId="3" fillId="0" borderId="42" xfId="0" applyFont="1" applyBorder="1" applyAlignment="1">
      <alignment horizontal="left" indent="1"/>
    </xf>
    <xf numFmtId="0" fontId="29" fillId="0" borderId="69" xfId="0" applyFont="1" applyBorder="1" applyAlignment="1">
      <alignment horizontal="right"/>
    </xf>
    <xf numFmtId="168" fontId="10" fillId="0" borderId="17" xfId="6" applyNumberFormat="1" applyFont="1" applyBorder="1" applyAlignment="1">
      <alignment horizontal="center"/>
    </xf>
    <xf numFmtId="168" fontId="10" fillId="0" borderId="21" xfId="6" applyNumberFormat="1" applyFont="1" applyBorder="1" applyAlignment="1">
      <alignment horizontal="center"/>
    </xf>
    <xf numFmtId="0" fontId="5" fillId="0" borderId="44" xfId="0" applyFont="1" applyBorder="1" applyAlignment="1">
      <alignment horizontal="right"/>
    </xf>
    <xf numFmtId="168" fontId="10" fillId="0" borderId="50" xfId="6" applyNumberFormat="1" applyFont="1" applyFill="1" applyBorder="1" applyProtection="1">
      <protection locked="0"/>
    </xf>
    <xf numFmtId="3" fontId="25" fillId="0" borderId="64" xfId="0" applyNumberFormat="1" applyFont="1" applyBorder="1"/>
    <xf numFmtId="165" fontId="25" fillId="0" borderId="47" xfId="0" applyNumberFormat="1" applyFont="1" applyBorder="1"/>
    <xf numFmtId="166" fontId="10" fillId="0" borderId="48" xfId="1" applyNumberFormat="1" applyFont="1" applyFill="1" applyBorder="1" applyAlignment="1">
      <alignment horizontal="center"/>
    </xf>
    <xf numFmtId="166" fontId="10" fillId="0" borderId="67" xfId="1" applyNumberFormat="1" applyFont="1" applyFill="1" applyBorder="1" applyAlignment="1">
      <alignment horizontal="center"/>
    </xf>
    <xf numFmtId="1" fontId="5" fillId="4" borderId="21" xfId="0" applyNumberFormat="1" applyFont="1" applyFill="1" applyBorder="1" applyAlignment="1">
      <alignment horizontal="center"/>
    </xf>
    <xf numFmtId="1" fontId="5" fillId="4" borderId="23" xfId="0" applyNumberFormat="1" applyFont="1" applyFill="1" applyBorder="1" applyAlignment="1">
      <alignment horizontal="center"/>
    </xf>
    <xf numFmtId="3" fontId="29" fillId="0" borderId="35" xfId="0" applyNumberFormat="1" applyFont="1" applyBorder="1"/>
    <xf numFmtId="165" fontId="29" fillId="0" borderId="28" xfId="0" applyNumberFormat="1" applyFont="1" applyBorder="1"/>
    <xf numFmtId="4" fontId="31" fillId="0" borderId="20" xfId="0" applyNumberFormat="1" applyFont="1" applyBorder="1"/>
    <xf numFmtId="2" fontId="5" fillId="0" borderId="35" xfId="0" applyNumberFormat="1" applyFont="1" applyBorder="1" applyAlignment="1">
      <alignment horizontal="center"/>
    </xf>
    <xf numFmtId="168" fontId="0" fillId="0" borderId="0" xfId="6" applyNumberFormat="1" applyFont="1"/>
    <xf numFmtId="0" fontId="51" fillId="15" borderId="56" xfId="0" applyFont="1" applyFill="1" applyBorder="1" applyAlignment="1">
      <alignment horizontal="center"/>
    </xf>
    <xf numFmtId="0" fontId="34" fillId="0" borderId="44" xfId="0" applyFont="1" applyBorder="1"/>
    <xf numFmtId="0" fontId="34" fillId="3" borderId="6" xfId="0" applyFont="1" applyFill="1" applyBorder="1"/>
    <xf numFmtId="0" fontId="0" fillId="0" borderId="0" xfId="0" applyAlignment="1">
      <alignment wrapText="1"/>
    </xf>
    <xf numFmtId="0" fontId="40" fillId="14" borderId="58" xfId="0" applyFont="1" applyFill="1" applyBorder="1"/>
    <xf numFmtId="0" fontId="41" fillId="0" borderId="66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0" fillId="0" borderId="66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40" fillId="0" borderId="34" xfId="0" applyFont="1" applyBorder="1" applyAlignment="1">
      <alignment vertical="center"/>
    </xf>
    <xf numFmtId="0" fontId="44" fillId="0" borderId="41" xfId="0" applyFont="1" applyBorder="1" applyAlignment="1">
      <alignment vertical="center"/>
    </xf>
    <xf numFmtId="0" fontId="3" fillId="0" borderId="56" xfId="0" applyFont="1" applyBorder="1" applyAlignment="1">
      <alignment horizontal="center" wrapText="1"/>
    </xf>
    <xf numFmtId="4" fontId="2" fillId="0" borderId="19" xfId="0" applyNumberFormat="1" applyFont="1" applyBorder="1"/>
    <xf numFmtId="2" fontId="2" fillId="0" borderId="19" xfId="6" applyNumberFormat="1" applyFont="1" applyFill="1" applyBorder="1" applyProtection="1"/>
    <xf numFmtId="2" fontId="2" fillId="0" borderId="19" xfId="0" applyNumberFormat="1" applyFont="1" applyBorder="1"/>
    <xf numFmtId="0" fontId="8" fillId="0" borderId="37" xfId="0" applyFont="1" applyBorder="1" applyAlignment="1">
      <alignment horizontal="center" wrapText="1"/>
    </xf>
    <xf numFmtId="0" fontId="5" fillId="0" borderId="35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3" fontId="5" fillId="0" borderId="35" xfId="0" applyNumberFormat="1" applyFont="1" applyBorder="1" applyAlignment="1">
      <alignment horizontal="center"/>
    </xf>
    <xf numFmtId="4" fontId="31" fillId="0" borderId="19" xfId="0" applyNumberFormat="1" applyFont="1" applyBorder="1"/>
    <xf numFmtId="2" fontId="31" fillId="0" borderId="19" xfId="6" applyNumberFormat="1" applyFont="1" applyFill="1" applyBorder="1" applyProtection="1"/>
    <xf numFmtId="4" fontId="32" fillId="0" borderId="19" xfId="0" applyNumberFormat="1" applyFont="1" applyBorder="1"/>
    <xf numFmtId="0" fontId="2" fillId="0" borderId="38" xfId="0" applyFont="1" applyBorder="1" applyAlignment="1">
      <alignment horizontal="center"/>
    </xf>
    <xf numFmtId="2" fontId="2" fillId="0" borderId="35" xfId="6" applyNumberFormat="1" applyFont="1" applyFill="1" applyBorder="1" applyAlignment="1" applyProtection="1">
      <alignment horizontal="center"/>
    </xf>
    <xf numFmtId="0" fontId="2" fillId="0" borderId="35" xfId="0" applyFont="1" applyBorder="1" applyAlignment="1">
      <alignment horizontal="center"/>
    </xf>
    <xf numFmtId="8" fontId="5" fillId="0" borderId="5" xfId="0" applyNumberFormat="1" applyFont="1" applyBorder="1" applyAlignment="1">
      <alignment horizontal="center" vertical="center"/>
    </xf>
    <xf numFmtId="43" fontId="63" fillId="0" borderId="4" xfId="6" applyFont="1" applyBorder="1" applyAlignment="1" applyProtection="1">
      <alignment vertical="center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/>
      <protection locked="0"/>
    </xf>
    <xf numFmtId="0" fontId="2" fillId="4" borderId="51" xfId="0" applyFont="1" applyFill="1" applyBorder="1" applyAlignment="1" applyProtection="1">
      <alignment horizontal="center"/>
      <protection locked="0"/>
    </xf>
    <xf numFmtId="9" fontId="20" fillId="6" borderId="0" xfId="2" applyFont="1" applyFill="1" applyAlignment="1">
      <alignment horizontal="center" wrapText="1"/>
    </xf>
    <xf numFmtId="165" fontId="20" fillId="6" borderId="0" xfId="0" applyNumberFormat="1" applyFont="1" applyFill="1" applyAlignment="1">
      <alignment horizontal="center" wrapText="1"/>
    </xf>
    <xf numFmtId="166" fontId="20" fillId="6" borderId="0" xfId="0" applyNumberFormat="1" applyFont="1" applyFill="1" applyAlignment="1">
      <alignment horizontal="center" wrapText="1"/>
    </xf>
    <xf numFmtId="9" fontId="0" fillId="4" borderId="0" xfId="2" applyFont="1" applyFill="1" applyAlignment="1" applyProtection="1">
      <alignment horizontal="center"/>
      <protection locked="0"/>
    </xf>
    <xf numFmtId="0" fontId="0" fillId="4" borderId="35" xfId="0" applyFill="1" applyBorder="1" applyProtection="1">
      <protection locked="0"/>
    </xf>
    <xf numFmtId="0" fontId="0" fillId="4" borderId="43" xfId="0" applyFill="1" applyBorder="1"/>
    <xf numFmtId="0" fontId="0" fillId="4" borderId="19" xfId="0" applyFill="1" applyBorder="1"/>
    <xf numFmtId="165" fontId="0" fillId="4" borderId="20" xfId="0" applyNumberFormat="1" applyFill="1" applyBorder="1" applyProtection="1">
      <protection locked="0"/>
    </xf>
    <xf numFmtId="165" fontId="0" fillId="4" borderId="20" xfId="0" applyNumberFormat="1" applyFill="1" applyBorder="1"/>
    <xf numFmtId="166" fontId="0" fillId="4" borderId="20" xfId="0" applyNumberFormat="1" applyFill="1" applyBorder="1" applyProtection="1">
      <protection locked="0"/>
    </xf>
    <xf numFmtId="0" fontId="65" fillId="4" borderId="0" xfId="0" applyFont="1" applyFill="1"/>
    <xf numFmtId="0" fontId="0" fillId="0" borderId="35" xfId="0" applyBorder="1"/>
    <xf numFmtId="0" fontId="0" fillId="0" borderId="43" xfId="0" applyBorder="1"/>
    <xf numFmtId="0" fontId="0" fillId="0" borderId="19" xfId="0" applyBorder="1"/>
    <xf numFmtId="165" fontId="0" fillId="0" borderId="20" xfId="0" applyNumberFormat="1" applyBorder="1"/>
    <xf numFmtId="166" fontId="0" fillId="0" borderId="20" xfId="0" applyNumberFormat="1" applyBorder="1"/>
    <xf numFmtId="0" fontId="39" fillId="14" borderId="51" xfId="0" applyFont="1" applyFill="1" applyBorder="1" applyAlignment="1">
      <alignment horizontal="right" wrapText="1"/>
    </xf>
    <xf numFmtId="0" fontId="39" fillId="14" borderId="38" xfId="0" applyFont="1" applyFill="1" applyBorder="1" applyAlignment="1">
      <alignment vertical="center"/>
    </xf>
    <xf numFmtId="1" fontId="5" fillId="4" borderId="10" xfId="0" applyNumberFormat="1" applyFont="1" applyFill="1" applyBorder="1" applyAlignment="1" applyProtection="1">
      <alignment horizontal="center"/>
      <protection locked="0"/>
    </xf>
    <xf numFmtId="1" fontId="66" fillId="0" borderId="0" xfId="2" applyNumberFormat="1" applyFont="1" applyAlignment="1">
      <alignment vertical="center"/>
    </xf>
    <xf numFmtId="1" fontId="0" fillId="0" borderId="0" xfId="2" applyNumberFormat="1" applyFont="1"/>
    <xf numFmtId="1" fontId="0" fillId="0" borderId="0" xfId="0" applyNumberFormat="1"/>
    <xf numFmtId="0" fontId="2" fillId="4" borderId="19" xfId="0" applyFont="1" applyFill="1" applyBorder="1" applyProtection="1">
      <protection locked="0"/>
    </xf>
    <xf numFmtId="0" fontId="2" fillId="4" borderId="51" xfId="0" applyFont="1" applyFill="1" applyBorder="1" applyProtection="1">
      <protection locked="0"/>
    </xf>
    <xf numFmtId="0" fontId="2" fillId="5" borderId="51" xfId="0" applyFont="1" applyFill="1" applyBorder="1" applyProtection="1">
      <protection locked="0"/>
    </xf>
    <xf numFmtId="2" fontId="2" fillId="5" borderId="43" xfId="0" applyNumberFormat="1" applyFont="1" applyFill="1" applyBorder="1" applyProtection="1">
      <protection locked="0"/>
    </xf>
    <xf numFmtId="0" fontId="2" fillId="5" borderId="43" xfId="0" applyFont="1" applyFill="1" applyBorder="1" applyProtection="1">
      <protection locked="0"/>
    </xf>
    <xf numFmtId="0" fontId="5" fillId="0" borderId="15" xfId="0" applyFont="1" applyBorder="1" applyAlignment="1">
      <alignment horizontal="center" wrapText="1"/>
    </xf>
    <xf numFmtId="14" fontId="16" fillId="4" borderId="43" xfId="0" applyNumberFormat="1" applyFont="1" applyFill="1" applyBorder="1" applyAlignment="1" applyProtection="1">
      <protection locked="0"/>
    </xf>
    <xf numFmtId="2" fontId="6" fillId="2" borderId="54" xfId="0" applyNumberFormat="1" applyFont="1" applyFill="1" applyBorder="1"/>
    <xf numFmtId="2" fontId="9" fillId="2" borderId="54" xfId="0" applyNumberFormat="1" applyFont="1" applyFill="1" applyBorder="1" applyAlignment="1">
      <alignment horizontal="center"/>
    </xf>
    <xf numFmtId="0" fontId="6" fillId="2" borderId="54" xfId="0" applyFont="1" applyFill="1" applyBorder="1"/>
    <xf numFmtId="0" fontId="6" fillId="0" borderId="52" xfId="0" applyFont="1" applyBorder="1" applyAlignment="1">
      <alignment horizontal="left" indent="1"/>
    </xf>
    <xf numFmtId="3" fontId="6" fillId="4" borderId="35" xfId="0" applyNumberFormat="1" applyFont="1" applyFill="1" applyBorder="1" applyProtection="1">
      <protection locked="0"/>
    </xf>
    <xf numFmtId="0" fontId="6" fillId="0" borderId="50" xfId="0" applyFont="1" applyBorder="1" applyAlignment="1">
      <alignment horizontal="left" indent="1"/>
    </xf>
    <xf numFmtId="0" fontId="67" fillId="0" borderId="50" xfId="0" applyFont="1" applyBorder="1" applyAlignment="1">
      <alignment horizontal="left" indent="1"/>
    </xf>
    <xf numFmtId="3" fontId="68" fillId="4" borderId="35" xfId="0" applyNumberFormat="1" applyFont="1" applyFill="1" applyBorder="1" applyProtection="1">
      <protection locked="0"/>
    </xf>
    <xf numFmtId="0" fontId="17" fillId="0" borderId="57" xfId="0" applyFont="1" applyBorder="1"/>
    <xf numFmtId="2" fontId="17" fillId="0" borderId="43" xfId="0" applyNumberFormat="1" applyFont="1" applyBorder="1"/>
    <xf numFmtId="2" fontId="16" fillId="0" borderId="43" xfId="0" applyNumberFormat="1" applyFont="1" applyBorder="1" applyAlignment="1">
      <alignment horizontal="center"/>
    </xf>
    <xf numFmtId="3" fontId="17" fillId="0" borderId="43" xfId="0" applyNumberFormat="1" applyFont="1" applyBorder="1"/>
    <xf numFmtId="3" fontId="6" fillId="4" borderId="37" xfId="0" applyNumberFormat="1" applyFont="1" applyFill="1" applyBorder="1" applyProtection="1">
      <protection locked="0"/>
    </xf>
    <xf numFmtId="3" fontId="6" fillId="4" borderId="34" xfId="0" applyNumberFormat="1" applyFont="1" applyFill="1" applyBorder="1" applyProtection="1">
      <protection locked="0"/>
    </xf>
    <xf numFmtId="2" fontId="17" fillId="0" borderId="58" xfId="0" applyNumberFormat="1" applyFont="1" applyBorder="1"/>
    <xf numFmtId="2" fontId="16" fillId="0" borderId="58" xfId="0" applyNumberFormat="1" applyFont="1" applyBorder="1" applyAlignment="1">
      <alignment horizontal="center"/>
    </xf>
    <xf numFmtId="3" fontId="17" fillId="0" borderId="58" xfId="0" applyNumberFormat="1" applyFont="1" applyBorder="1"/>
    <xf numFmtId="0" fontId="17" fillId="0" borderId="4" xfId="0" applyFont="1" applyBorder="1"/>
    <xf numFmtId="2" fontId="17" fillId="0" borderId="0" xfId="0" applyNumberFormat="1" applyFont="1"/>
    <xf numFmtId="2" fontId="16" fillId="0" borderId="0" xfId="0" applyNumberFormat="1" applyFont="1" applyAlignment="1">
      <alignment horizontal="center"/>
    </xf>
    <xf numFmtId="3" fontId="17" fillId="0" borderId="0" xfId="0" applyNumberFormat="1" applyFont="1"/>
    <xf numFmtId="0" fontId="6" fillId="4" borderId="52" xfId="0" applyFont="1" applyFill="1" applyBorder="1" applyProtection="1">
      <protection locked="0"/>
    </xf>
    <xf numFmtId="2" fontId="17" fillId="4" borderId="41" xfId="0" applyNumberFormat="1" applyFont="1" applyFill="1" applyBorder="1" applyProtection="1">
      <protection locked="0"/>
    </xf>
    <xf numFmtId="2" fontId="16" fillId="4" borderId="25" xfId="0" applyNumberFormat="1" applyFont="1" applyFill="1" applyBorder="1" applyAlignment="1" applyProtection="1">
      <alignment horizontal="center"/>
      <protection locked="0"/>
    </xf>
    <xf numFmtId="3" fontId="17" fillId="4" borderId="34" xfId="0" applyNumberFormat="1" applyFont="1" applyFill="1" applyBorder="1" applyProtection="1">
      <protection locked="0"/>
    </xf>
    <xf numFmtId="0" fontId="6" fillId="0" borderId="50" xfId="0" applyFont="1" applyBorder="1"/>
    <xf numFmtId="0" fontId="6" fillId="0" borderId="1" xfId="0" applyFont="1" applyBorder="1" applyAlignment="1">
      <alignment horizontal="left" indent="1"/>
    </xf>
    <xf numFmtId="164" fontId="17" fillId="4" borderId="2" xfId="2" applyNumberFormat="1" applyFont="1" applyFill="1" applyBorder="1" applyProtection="1">
      <protection locked="0"/>
    </xf>
    <xf numFmtId="164" fontId="16" fillId="0" borderId="2" xfId="2" applyNumberFormat="1" applyFont="1" applyBorder="1" applyAlignment="1">
      <alignment horizontal="center"/>
    </xf>
    <xf numFmtId="3" fontId="6" fillId="0" borderId="2" xfId="0" applyNumberFormat="1" applyFont="1" applyBorder="1"/>
    <xf numFmtId="0" fontId="6" fillId="0" borderId="4" xfId="0" applyFont="1" applyBorder="1" applyAlignment="1">
      <alignment horizontal="left" indent="1"/>
    </xf>
    <xf numFmtId="164" fontId="17" fillId="4" borderId="0" xfId="2" applyNumberFormat="1" applyFont="1" applyFill="1" applyBorder="1" applyProtection="1">
      <protection locked="0"/>
    </xf>
    <xf numFmtId="164" fontId="16" fillId="0" borderId="0" xfId="2" applyNumberFormat="1" applyFont="1" applyBorder="1" applyAlignment="1">
      <alignment horizontal="center"/>
    </xf>
    <xf numFmtId="3" fontId="6" fillId="0" borderId="0" xfId="0" applyNumberFormat="1" applyFont="1"/>
    <xf numFmtId="164" fontId="17" fillId="0" borderId="0" xfId="2" applyNumberFormat="1" applyFont="1" applyBorder="1"/>
    <xf numFmtId="164" fontId="17" fillId="0" borderId="0" xfId="0" applyNumberFormat="1" applyFont="1"/>
    <xf numFmtId="164" fontId="16" fillId="0" borderId="0" xfId="0" applyNumberFormat="1" applyFont="1" applyAlignment="1">
      <alignment horizontal="center"/>
    </xf>
    <xf numFmtId="164" fontId="17" fillId="4" borderId="0" xfId="0" applyNumberFormat="1" applyFont="1" applyFill="1" applyProtection="1">
      <protection locked="0"/>
    </xf>
    <xf numFmtId="164" fontId="17" fillId="4" borderId="41" xfId="0" applyNumberFormat="1" applyFont="1" applyFill="1" applyBorder="1" applyProtection="1">
      <protection locked="0"/>
    </xf>
    <xf numFmtId="164" fontId="16" fillId="0" borderId="41" xfId="0" applyNumberFormat="1" applyFont="1" applyBorder="1" applyAlignment="1">
      <alignment horizontal="center"/>
    </xf>
    <xf numFmtId="3" fontId="6" fillId="0" borderId="41" xfId="0" applyNumberFormat="1" applyFont="1" applyBorder="1"/>
    <xf numFmtId="164" fontId="17" fillId="0" borderId="41" xfId="0" applyNumberFormat="1" applyFont="1" applyBorder="1"/>
    <xf numFmtId="165" fontId="17" fillId="0" borderId="63" xfId="0" applyNumberFormat="1" applyFont="1" applyBorder="1" applyAlignment="1">
      <alignment horizontal="right"/>
    </xf>
    <xf numFmtId="165" fontId="17" fillId="0" borderId="7" xfId="0" applyNumberFormat="1" applyFont="1" applyBorder="1"/>
    <xf numFmtId="165" fontId="16" fillId="0" borderId="7" xfId="0" applyNumberFormat="1" applyFont="1" applyBorder="1" applyAlignment="1">
      <alignment horizontal="center"/>
    </xf>
    <xf numFmtId="0" fontId="6" fillId="0" borderId="4" xfId="0" applyFont="1" applyBorder="1"/>
    <xf numFmtId="2" fontId="6" fillId="0" borderId="7" xfId="0" applyNumberFormat="1" applyFont="1" applyBorder="1"/>
    <xf numFmtId="2" fontId="9" fillId="0" borderId="0" xfId="0" applyNumberFormat="1" applyFont="1" applyAlignment="1">
      <alignment horizontal="center"/>
    </xf>
    <xf numFmtId="0" fontId="6" fillId="0" borderId="44" xfId="0" applyFont="1" applyBorder="1"/>
    <xf numFmtId="2" fontId="6" fillId="0" borderId="45" xfId="0" applyNumberFormat="1" applyFont="1" applyBorder="1"/>
    <xf numFmtId="2" fontId="9" fillId="0" borderId="45" xfId="0" applyNumberFormat="1" applyFont="1" applyBorder="1" applyAlignment="1">
      <alignment horizontal="center"/>
    </xf>
    <xf numFmtId="3" fontId="6" fillId="0" borderId="45" xfId="0" applyNumberFormat="1" applyFont="1" applyBorder="1"/>
    <xf numFmtId="2" fontId="9" fillId="0" borderId="56" xfId="0" applyNumberFormat="1" applyFont="1" applyBorder="1" applyAlignment="1">
      <alignment horizontal="center"/>
    </xf>
    <xf numFmtId="2" fontId="6" fillId="0" borderId="43" xfId="0" applyNumberFormat="1" applyFont="1" applyBorder="1"/>
    <xf numFmtId="2" fontId="9" fillId="0" borderId="19" xfId="0" applyNumberFormat="1" applyFont="1" applyBorder="1" applyAlignment="1">
      <alignment horizontal="center"/>
    </xf>
    <xf numFmtId="0" fontId="6" fillId="0" borderId="63" xfId="0" applyFont="1" applyBorder="1"/>
    <xf numFmtId="2" fontId="6" fillId="0" borderId="54" xfId="0" applyNumberFormat="1" applyFont="1" applyBorder="1"/>
    <xf numFmtId="2" fontId="9" fillId="0" borderId="54" xfId="0" applyNumberFormat="1" applyFont="1" applyBorder="1" applyAlignment="1">
      <alignment horizontal="center"/>
    </xf>
    <xf numFmtId="0" fontId="6" fillId="0" borderId="54" xfId="0" applyFont="1" applyBorder="1"/>
    <xf numFmtId="2" fontId="6" fillId="3" borderId="1" xfId="0" applyNumberFormat="1" applyFont="1" applyFill="1" applyBorder="1"/>
    <xf numFmtId="2" fontId="9" fillId="3" borderId="0" xfId="0" applyNumberFormat="1" applyFont="1" applyFill="1" applyAlignment="1">
      <alignment horizontal="center"/>
    </xf>
    <xf numFmtId="0" fontId="6" fillId="3" borderId="0" xfId="0" applyFont="1" applyFill="1"/>
    <xf numFmtId="0" fontId="17" fillId="2" borderId="50" xfId="0" applyFont="1" applyFill="1" applyBorder="1"/>
    <xf numFmtId="0" fontId="17" fillId="2" borderId="43" xfId="0" applyFont="1" applyFill="1" applyBorder="1"/>
    <xf numFmtId="2" fontId="6" fillId="2" borderId="50" xfId="0" applyNumberFormat="1" applyFont="1" applyFill="1" applyBorder="1"/>
    <xf numFmtId="2" fontId="9" fillId="2" borderId="43" xfId="0" applyNumberFormat="1" applyFont="1" applyFill="1" applyBorder="1" applyAlignment="1">
      <alignment horizontal="center"/>
    </xf>
    <xf numFmtId="3" fontId="6" fillId="2" borderId="43" xfId="0" applyNumberFormat="1" applyFont="1" applyFill="1" applyBorder="1"/>
    <xf numFmtId="0" fontId="17" fillId="2" borderId="18" xfId="0" applyFont="1" applyFill="1" applyBorder="1" applyAlignment="1">
      <alignment horizontal="left" indent="2"/>
    </xf>
    <xf numFmtId="0" fontId="17" fillId="2" borderId="43" xfId="0" applyFont="1" applyFill="1" applyBorder="1" applyAlignment="1">
      <alignment horizontal="left" indent="2"/>
    </xf>
    <xf numFmtId="0" fontId="6" fillId="4" borderId="4" xfId="0" applyFont="1" applyFill="1" applyBorder="1" applyAlignment="1">
      <alignment horizontal="left" indent="1"/>
    </xf>
    <xf numFmtId="0" fontId="6" fillId="4" borderId="4" xfId="0" applyFont="1" applyFill="1" applyBorder="1" applyProtection="1">
      <protection locked="0"/>
    </xf>
    <xf numFmtId="169" fontId="6" fillId="4" borderId="57" xfId="0" applyNumberFormat="1" applyFont="1" applyFill="1" applyBorder="1" applyProtection="1">
      <protection locked="0"/>
    </xf>
    <xf numFmtId="9" fontId="9" fillId="0" borderId="58" xfId="2" applyFont="1" applyBorder="1" applyAlignment="1">
      <alignment horizontal="center"/>
    </xf>
    <xf numFmtId="3" fontId="6" fillId="0" borderId="58" xfId="0" applyNumberFormat="1" applyFont="1" applyBorder="1"/>
    <xf numFmtId="0" fontId="6" fillId="4" borderId="52" xfId="0" applyFont="1" applyFill="1" applyBorder="1" applyAlignment="1">
      <alignment horizontal="left" indent="3"/>
    </xf>
    <xf numFmtId="0" fontId="6" fillId="4" borderId="24" xfId="0" applyFont="1" applyFill="1" applyBorder="1" applyProtection="1">
      <protection locked="0"/>
    </xf>
    <xf numFmtId="2" fontId="6" fillId="4" borderId="4" xfId="0" applyNumberFormat="1" applyFont="1" applyFill="1" applyBorder="1" applyProtection="1">
      <protection locked="0"/>
    </xf>
    <xf numFmtId="9" fontId="9" fillId="0" borderId="0" xfId="2" applyFont="1" applyBorder="1" applyAlignment="1">
      <alignment horizontal="center"/>
    </xf>
    <xf numFmtId="169" fontId="6" fillId="4" borderId="4" xfId="0" applyNumberFormat="1" applyFont="1" applyFill="1" applyBorder="1" applyProtection="1">
      <protection locked="0"/>
    </xf>
    <xf numFmtId="0" fontId="6" fillId="4" borderId="4" xfId="0" applyFont="1" applyFill="1" applyBorder="1" applyAlignment="1">
      <alignment horizontal="left" indent="3"/>
    </xf>
    <xf numFmtId="0" fontId="6" fillId="4" borderId="61" xfId="0" applyFont="1" applyFill="1" applyBorder="1" applyProtection="1">
      <protection locked="0"/>
    </xf>
    <xf numFmtId="0" fontId="6" fillId="4" borderId="50" xfId="0" applyFont="1" applyFill="1" applyBorder="1" applyAlignment="1">
      <alignment horizontal="left" indent="1"/>
    </xf>
    <xf numFmtId="0" fontId="6" fillId="4" borderId="18" xfId="0" applyFont="1" applyFill="1" applyBorder="1" applyProtection="1">
      <protection locked="0"/>
    </xf>
    <xf numFmtId="1" fontId="6" fillId="4" borderId="50" xfId="0" applyNumberFormat="1" applyFont="1" applyFill="1" applyBorder="1" applyProtection="1">
      <protection locked="0"/>
    </xf>
    <xf numFmtId="1" fontId="9" fillId="0" borderId="43" xfId="2" applyNumberFormat="1" applyFont="1" applyBorder="1" applyAlignment="1">
      <alignment horizontal="center"/>
    </xf>
    <xf numFmtId="3" fontId="6" fillId="0" borderId="43" xfId="0" applyNumberFormat="1" applyFont="1" applyBorder="1"/>
    <xf numFmtId="0" fontId="6" fillId="0" borderId="24" xfId="0" applyFont="1" applyBorder="1"/>
    <xf numFmtId="0" fontId="6" fillId="0" borderId="41" xfId="0" applyFont="1" applyBorder="1"/>
    <xf numFmtId="2" fontId="6" fillId="0" borderId="52" xfId="0" applyNumberFormat="1" applyFont="1" applyBorder="1"/>
    <xf numFmtId="2" fontId="9" fillId="0" borderId="41" xfId="0" applyNumberFormat="1" applyFont="1" applyBorder="1" applyAlignment="1">
      <alignment horizontal="center"/>
    </xf>
    <xf numFmtId="0" fontId="6" fillId="5" borderId="61" xfId="0" applyFont="1" applyFill="1" applyBorder="1" applyAlignment="1">
      <alignment horizontal="left" indent="1"/>
    </xf>
    <xf numFmtId="0" fontId="6" fillId="5" borderId="24" xfId="0" applyFont="1" applyFill="1" applyBorder="1" applyAlignment="1">
      <alignment horizontal="left" indent="1"/>
    </xf>
    <xf numFmtId="0" fontId="6" fillId="5" borderId="52" xfId="0" applyFont="1" applyFill="1" applyBorder="1" applyProtection="1">
      <protection locked="0"/>
    </xf>
    <xf numFmtId="2" fontId="6" fillId="5" borderId="52" xfId="0" applyNumberFormat="1" applyFont="1" applyFill="1" applyBorder="1" applyProtection="1">
      <protection locked="0"/>
    </xf>
    <xf numFmtId="9" fontId="9" fillId="0" borderId="41" xfId="2" applyFont="1" applyBorder="1" applyAlignment="1">
      <alignment horizontal="center"/>
    </xf>
    <xf numFmtId="0" fontId="6" fillId="0" borderId="18" xfId="0" applyFont="1" applyBorder="1" applyAlignment="1">
      <alignment horizontal="left" indent="1"/>
    </xf>
    <xf numFmtId="0" fontId="6" fillId="0" borderId="43" xfId="0" applyFont="1" applyBorder="1" applyAlignment="1">
      <alignment horizontal="left" indent="1"/>
    </xf>
    <xf numFmtId="2" fontId="6" fillId="0" borderId="4" xfId="0" applyNumberFormat="1" applyFont="1" applyBorder="1"/>
    <xf numFmtId="0" fontId="17" fillId="2" borderId="18" xfId="0" applyFont="1" applyFill="1" applyBorder="1"/>
    <xf numFmtId="0" fontId="17" fillId="2" borderId="43" xfId="0" applyFont="1" applyFill="1" applyBorder="1" applyAlignment="1">
      <alignment horizontal="center"/>
    </xf>
    <xf numFmtId="0" fontId="6" fillId="7" borderId="62" xfId="0" applyFont="1" applyFill="1" applyBorder="1" applyAlignment="1">
      <alignment horizontal="left" indent="1"/>
    </xf>
    <xf numFmtId="0" fontId="6" fillId="7" borderId="59" xfId="0" applyFont="1" applyFill="1" applyBorder="1" applyProtection="1">
      <protection locked="0"/>
    </xf>
    <xf numFmtId="2" fontId="6" fillId="7" borderId="4" xfId="0" applyNumberFormat="1" applyFont="1" applyFill="1" applyBorder="1" applyProtection="1">
      <protection locked="0"/>
    </xf>
    <xf numFmtId="0" fontId="6" fillId="7" borderId="5" xfId="0" applyFont="1" applyFill="1" applyBorder="1" applyProtection="1">
      <protection locked="0"/>
    </xf>
    <xf numFmtId="0" fontId="6" fillId="7" borderId="61" xfId="0" applyFont="1" applyFill="1" applyBorder="1" applyAlignment="1">
      <alignment horizontal="left" indent="1"/>
    </xf>
    <xf numFmtId="0" fontId="6" fillId="7" borderId="24" xfId="0" applyFont="1" applyFill="1" applyBorder="1" applyAlignment="1">
      <alignment horizontal="left" indent="2"/>
    </xf>
    <xf numFmtId="0" fontId="6" fillId="7" borderId="40" xfId="0" applyFont="1" applyFill="1" applyBorder="1" applyProtection="1">
      <protection locked="0"/>
    </xf>
    <xf numFmtId="2" fontId="6" fillId="7" borderId="52" xfId="0" applyNumberFormat="1" applyFont="1" applyFill="1" applyBorder="1" applyProtection="1">
      <protection locked="0"/>
    </xf>
    <xf numFmtId="0" fontId="6" fillId="0" borderId="24" xfId="0" applyFont="1" applyBorder="1" applyAlignment="1">
      <alignment horizontal="left" indent="1"/>
    </xf>
    <xf numFmtId="0" fontId="6" fillId="0" borderId="41" xfId="0" applyFont="1" applyBorder="1" applyAlignment="1">
      <alignment horizontal="left" indent="1"/>
    </xf>
    <xf numFmtId="2" fontId="6" fillId="0" borderId="33" xfId="0" applyNumberFormat="1" applyFont="1" applyBorder="1"/>
    <xf numFmtId="9" fontId="9" fillId="0" borderId="25" xfId="2" applyFont="1" applyBorder="1" applyAlignment="1">
      <alignment horizontal="center"/>
    </xf>
    <xf numFmtId="3" fontId="6" fillId="0" borderId="34" xfId="0" applyNumberFormat="1" applyFont="1" applyBorder="1"/>
    <xf numFmtId="0" fontId="17" fillId="2" borderId="52" xfId="0" applyFont="1" applyFill="1" applyBorder="1"/>
    <xf numFmtId="0" fontId="17" fillId="2" borderId="52" xfId="0" applyFont="1" applyFill="1" applyBorder="1" applyAlignment="1">
      <alignment horizontal="center" wrapText="1"/>
    </xf>
    <xf numFmtId="2" fontId="17" fillId="2" borderId="20" xfId="0" applyNumberFormat="1" applyFont="1" applyFill="1" applyBorder="1" applyAlignment="1">
      <alignment horizontal="center"/>
    </xf>
    <xf numFmtId="9" fontId="16" fillId="2" borderId="20" xfId="2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6" fillId="7" borderId="57" xfId="0" applyFont="1" applyFill="1" applyBorder="1" applyAlignment="1" applyProtection="1">
      <alignment horizontal="center"/>
      <protection locked="0"/>
    </xf>
    <xf numFmtId="1" fontId="6" fillId="7" borderId="31" xfId="0" applyNumberFormat="1" applyFont="1" applyFill="1" applyBorder="1" applyAlignment="1" applyProtection="1">
      <alignment horizontal="center"/>
      <protection locked="0"/>
    </xf>
    <xf numFmtId="167" fontId="9" fillId="7" borderId="51" xfId="2" applyNumberFormat="1" applyFont="1" applyFill="1" applyBorder="1" applyAlignment="1" applyProtection="1">
      <alignment horizontal="center"/>
      <protection locked="0"/>
    </xf>
    <xf numFmtId="3" fontId="6" fillId="0" borderId="32" xfId="0" applyNumberFormat="1" applyFont="1" applyBorder="1"/>
    <xf numFmtId="0" fontId="6" fillId="7" borderId="4" xfId="0" applyFont="1" applyFill="1" applyBorder="1" applyAlignment="1" applyProtection="1">
      <alignment horizontal="center"/>
      <protection locked="0"/>
    </xf>
    <xf numFmtId="1" fontId="6" fillId="7" borderId="46" xfId="0" applyNumberFormat="1" applyFont="1" applyFill="1" applyBorder="1" applyAlignment="1" applyProtection="1">
      <alignment horizontal="center"/>
      <protection locked="0"/>
    </xf>
    <xf numFmtId="167" fontId="9" fillId="7" borderId="55" xfId="2" applyNumberFormat="1" applyFont="1" applyFill="1" applyBorder="1" applyAlignment="1" applyProtection="1">
      <alignment horizontal="center"/>
      <protection locked="0"/>
    </xf>
    <xf numFmtId="3" fontId="6" fillId="0" borderId="14" xfId="0" applyNumberFormat="1" applyFont="1" applyBorder="1"/>
    <xf numFmtId="0" fontId="6" fillId="9" borderId="61" xfId="0" applyFont="1" applyFill="1" applyBorder="1" applyAlignment="1">
      <alignment horizontal="left" indent="1"/>
    </xf>
    <xf numFmtId="0" fontId="6" fillId="9" borderId="4" xfId="0" applyFont="1" applyFill="1" applyBorder="1" applyAlignment="1" applyProtection="1">
      <alignment horizontal="center"/>
      <protection locked="0"/>
    </xf>
    <xf numFmtId="1" fontId="6" fillId="9" borderId="46" xfId="0" applyNumberFormat="1" applyFont="1" applyFill="1" applyBorder="1" applyAlignment="1" applyProtection="1">
      <alignment horizontal="center"/>
      <protection locked="0"/>
    </xf>
    <xf numFmtId="167" fontId="9" fillId="9" borderId="55" xfId="2" applyNumberFormat="1" applyFont="1" applyFill="1" applyBorder="1" applyAlignment="1" applyProtection="1">
      <alignment horizontal="center"/>
      <protection locked="0"/>
    </xf>
    <xf numFmtId="0" fontId="6" fillId="8" borderId="61" xfId="0" applyFont="1" applyFill="1" applyBorder="1" applyAlignment="1">
      <alignment horizontal="left" indent="1"/>
    </xf>
    <xf numFmtId="0" fontId="6" fillId="8" borderId="4" xfId="0" applyFont="1" applyFill="1" applyBorder="1" applyAlignment="1" applyProtection="1">
      <alignment horizontal="center"/>
      <protection locked="0"/>
    </xf>
    <xf numFmtId="1" fontId="6" fillId="8" borderId="46" xfId="0" applyNumberFormat="1" applyFont="1" applyFill="1" applyBorder="1" applyAlignment="1" applyProtection="1">
      <alignment horizontal="center"/>
      <protection locked="0"/>
    </xf>
    <xf numFmtId="167" fontId="9" fillId="8" borderId="55" xfId="2" applyNumberFormat="1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1" fontId="6" fillId="5" borderId="46" xfId="0" applyNumberFormat="1" applyFont="1" applyFill="1" applyBorder="1" applyAlignment="1" applyProtection="1">
      <alignment horizontal="center"/>
      <protection locked="0"/>
    </xf>
    <xf numFmtId="167" fontId="9" fillId="5" borderId="55" xfId="2" applyNumberFormat="1" applyFont="1" applyFill="1" applyBorder="1" applyAlignment="1" applyProtection="1">
      <alignment horizontal="center"/>
      <protection locked="0"/>
    </xf>
    <xf numFmtId="0" fontId="6" fillId="5" borderId="52" xfId="0" applyFont="1" applyFill="1" applyBorder="1" applyAlignment="1" applyProtection="1">
      <alignment horizontal="center"/>
      <protection locked="0"/>
    </xf>
    <xf numFmtId="1" fontId="6" fillId="5" borderId="16" xfId="0" applyNumberFormat="1" applyFont="1" applyFill="1" applyBorder="1" applyAlignment="1" applyProtection="1">
      <alignment horizontal="center"/>
      <protection locked="0"/>
    </xf>
    <xf numFmtId="167" fontId="9" fillId="5" borderId="25" xfId="2" applyNumberFormat="1" applyFont="1" applyFill="1" applyBorder="1" applyAlignment="1" applyProtection="1">
      <alignment horizontal="center"/>
      <protection locked="0"/>
    </xf>
    <xf numFmtId="3" fontId="6" fillId="0" borderId="26" xfId="0" applyNumberFormat="1" applyFont="1" applyBorder="1"/>
    <xf numFmtId="9" fontId="9" fillId="0" borderId="43" xfId="2" applyFont="1" applyBorder="1" applyAlignment="1">
      <alignment horizontal="center"/>
    </xf>
    <xf numFmtId="3" fontId="6" fillId="0" borderId="42" xfId="0" applyNumberFormat="1" applyFont="1" applyBorder="1"/>
    <xf numFmtId="165" fontId="17" fillId="0" borderId="22" xfId="0" applyNumberFormat="1" applyFont="1" applyBorder="1" applyAlignment="1">
      <alignment horizontal="right"/>
    </xf>
    <xf numFmtId="165" fontId="17" fillId="0" borderId="54" xfId="0" applyNumberFormat="1" applyFont="1" applyBorder="1" applyAlignment="1">
      <alignment horizontal="right"/>
    </xf>
    <xf numFmtId="165" fontId="17" fillId="0" borderId="54" xfId="0" applyNumberFormat="1" applyFont="1" applyBorder="1"/>
    <xf numFmtId="165" fontId="16" fillId="0" borderId="54" xfId="0" applyNumberFormat="1" applyFont="1" applyBorder="1" applyAlignment="1">
      <alignment horizontal="center"/>
    </xf>
    <xf numFmtId="0" fontId="3" fillId="2" borderId="4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 wrapText="1"/>
    </xf>
    <xf numFmtId="0" fontId="17" fillId="6" borderId="41" xfId="0" applyFont="1" applyFill="1" applyBorder="1" applyAlignment="1">
      <alignment horizontal="center"/>
    </xf>
    <xf numFmtId="0" fontId="3" fillId="6" borderId="43" xfId="0" applyFont="1" applyFill="1" applyBorder="1" applyAlignment="1">
      <alignment horizontal="center"/>
    </xf>
    <xf numFmtId="0" fontId="2" fillId="6" borderId="4" xfId="0" applyFont="1" applyFill="1" applyBorder="1" applyAlignment="1" applyProtection="1">
      <alignment horizontal="center"/>
      <protection locked="0"/>
    </xf>
    <xf numFmtId="0" fontId="2" fillId="6" borderId="50" xfId="0" applyFont="1" applyFill="1" applyBorder="1" applyAlignment="1" applyProtection="1">
      <alignment horizontal="center"/>
      <protection locked="0"/>
    </xf>
    <xf numFmtId="0" fontId="2" fillId="6" borderId="52" xfId="0" applyFont="1" applyFill="1" applyBorder="1" applyAlignment="1">
      <alignment horizontal="center"/>
    </xf>
    <xf numFmtId="0" fontId="3" fillId="6" borderId="50" xfId="0" applyFont="1" applyFill="1" applyBorder="1" applyAlignment="1">
      <alignment horizontal="center"/>
    </xf>
    <xf numFmtId="0" fontId="2" fillId="6" borderId="57" xfId="0" applyFont="1" applyFill="1" applyBorder="1" applyAlignment="1" applyProtection="1">
      <alignment horizontal="center"/>
      <protection locked="0"/>
    </xf>
    <xf numFmtId="0" fontId="2" fillId="6" borderId="52" xfId="0" applyFont="1" applyFill="1" applyBorder="1" applyAlignment="1" applyProtection="1">
      <alignment horizontal="center"/>
      <protection locked="0"/>
    </xf>
    <xf numFmtId="0" fontId="2" fillId="6" borderId="4" xfId="0" applyFont="1" applyFill="1" applyBorder="1" applyAlignment="1">
      <alignment horizontal="center"/>
    </xf>
    <xf numFmtId="0" fontId="3" fillId="6" borderId="50" xfId="0" applyFont="1" applyFill="1" applyBorder="1" applyAlignment="1">
      <alignment horizontal="center" wrapText="1"/>
    </xf>
    <xf numFmtId="0" fontId="2" fillId="6" borderId="43" xfId="0" applyFont="1" applyFill="1" applyBorder="1" applyAlignment="1">
      <alignment horizontal="center"/>
    </xf>
    <xf numFmtId="165" fontId="3" fillId="6" borderId="63" xfId="0" applyNumberFormat="1" applyFon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0" fontId="3" fillId="6" borderId="6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3" fillId="6" borderId="6" xfId="0" applyNumberFormat="1" applyFont="1" applyFill="1" applyBorder="1" applyAlignment="1">
      <alignment horizontal="center"/>
    </xf>
    <xf numFmtId="166" fontId="17" fillId="6" borderId="12" xfId="0" applyNumberFormat="1" applyFont="1" applyFill="1" applyBorder="1" applyAlignment="1">
      <alignment horizontal="center"/>
    </xf>
    <xf numFmtId="0" fontId="17" fillId="6" borderId="63" xfId="0" applyFont="1" applyFill="1" applyBorder="1" applyAlignment="1">
      <alignment horizontal="center"/>
    </xf>
    <xf numFmtId="0" fontId="2" fillId="6" borderId="50" xfId="0" applyFont="1" applyFill="1" applyBorder="1" applyAlignment="1">
      <alignment horizontal="center"/>
    </xf>
    <xf numFmtId="0" fontId="2" fillId="6" borderId="63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3" fillId="6" borderId="57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26" fillId="6" borderId="44" xfId="0" applyFont="1" applyFill="1" applyBorder="1" applyAlignment="1">
      <alignment horizontal="center"/>
    </xf>
    <xf numFmtId="0" fontId="29" fillId="6" borderId="50" xfId="0" applyFont="1" applyFill="1" applyBorder="1" applyAlignment="1">
      <alignment horizontal="center"/>
    </xf>
    <xf numFmtId="0" fontId="27" fillId="6" borderId="63" xfId="0" applyFont="1" applyFill="1" applyBorder="1" applyAlignment="1">
      <alignment horizontal="center"/>
    </xf>
    <xf numFmtId="0" fontId="26" fillId="6" borderId="6" xfId="0" applyFont="1" applyFill="1" applyBorder="1" applyAlignment="1">
      <alignment horizontal="center"/>
    </xf>
    <xf numFmtId="0" fontId="37" fillId="2" borderId="3" xfId="0" applyFont="1" applyFill="1" applyBorder="1" applyAlignment="1" applyProtection="1">
      <protection locked="0"/>
    </xf>
    <xf numFmtId="0" fontId="5" fillId="2" borderId="5" xfId="0" applyFont="1" applyFill="1" applyBorder="1" applyAlignment="1">
      <alignment wrapText="1"/>
    </xf>
    <xf numFmtId="0" fontId="7" fillId="2" borderId="5" xfId="0" applyFont="1" applyFill="1" applyBorder="1" applyAlignment="1" applyProtection="1">
      <alignment wrapText="1"/>
      <protection locked="0"/>
    </xf>
    <xf numFmtId="14" fontId="26" fillId="2" borderId="5" xfId="0" applyNumberFormat="1" applyFont="1" applyFill="1" applyBorder="1" applyAlignment="1" applyProtection="1">
      <protection locked="0"/>
    </xf>
    <xf numFmtId="0" fontId="7" fillId="2" borderId="8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6" fillId="4" borderId="5" xfId="0" applyFont="1" applyFill="1" applyBorder="1"/>
    <xf numFmtId="0" fontId="2" fillId="0" borderId="31" xfId="0" applyFont="1" applyBorder="1" applyAlignment="1">
      <alignment horizontal="center"/>
    </xf>
    <xf numFmtId="2" fontId="2" fillId="0" borderId="20" xfId="6" applyNumberFormat="1" applyFont="1" applyFill="1" applyBorder="1" applyAlignment="1" applyProtection="1">
      <alignment horizontal="center"/>
    </xf>
    <xf numFmtId="0" fontId="2" fillId="0" borderId="20" xfId="0" applyFont="1" applyBorder="1" applyAlignment="1">
      <alignment horizontal="center"/>
    </xf>
    <xf numFmtId="2" fontId="6" fillId="4" borderId="52" xfId="0" applyNumberFormat="1" applyFont="1" applyFill="1" applyBorder="1" applyProtection="1">
      <protection locked="0"/>
    </xf>
    <xf numFmtId="3" fontId="6" fillId="0" borderId="40" xfId="0" applyNumberFormat="1" applyFont="1" applyBorder="1"/>
    <xf numFmtId="0" fontId="2" fillId="0" borderId="19" xfId="0" applyFont="1" applyFill="1" applyBorder="1" applyAlignment="1" applyProtection="1">
      <alignment horizontal="center"/>
      <protection locked="0"/>
    </xf>
    <xf numFmtId="0" fontId="2" fillId="0" borderId="51" xfId="0" applyFont="1" applyFill="1" applyBorder="1" applyAlignment="1" applyProtection="1">
      <alignment horizontal="center"/>
      <protection locked="0"/>
    </xf>
    <xf numFmtId="0" fontId="51" fillId="0" borderId="56" xfId="0" applyFont="1" applyFill="1" applyBorder="1" applyAlignment="1">
      <alignment horizontal="center"/>
    </xf>
    <xf numFmtId="166" fontId="10" fillId="0" borderId="17" xfId="0" applyNumberFormat="1" applyFont="1" applyFill="1" applyBorder="1" applyAlignment="1">
      <alignment horizontal="center"/>
    </xf>
    <xf numFmtId="0" fontId="4" fillId="4" borderId="5" xfId="0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0" fontId="27" fillId="4" borderId="5" xfId="0" applyFont="1" applyFill="1" applyBorder="1" applyProtection="1">
      <protection locked="0"/>
    </xf>
    <xf numFmtId="2" fontId="4" fillId="4" borderId="5" xfId="0" applyNumberFormat="1" applyFont="1" applyFill="1" applyBorder="1" applyProtection="1">
      <protection locked="0"/>
    </xf>
    <xf numFmtId="0" fontId="4" fillId="4" borderId="8" xfId="0" applyFont="1" applyFill="1" applyBorder="1" applyProtection="1">
      <protection locked="0"/>
    </xf>
    <xf numFmtId="0" fontId="4" fillId="4" borderId="24" xfId="0" applyFont="1" applyFill="1" applyBorder="1" applyProtection="1">
      <protection locked="0"/>
    </xf>
    <xf numFmtId="0" fontId="4" fillId="4" borderId="18" xfId="0" applyFont="1" applyFill="1" applyBorder="1" applyProtection="1">
      <protection locked="0"/>
    </xf>
    <xf numFmtId="0" fontId="7" fillId="2" borderId="44" xfId="0" applyFont="1" applyFill="1" applyBorder="1" applyAlignment="1">
      <alignment horizontal="left"/>
    </xf>
    <xf numFmtId="0" fontId="7" fillId="2" borderId="50" xfId="0" applyFont="1" applyFill="1" applyBorder="1" applyAlignment="1">
      <alignment horizontal="left"/>
    </xf>
    <xf numFmtId="14" fontId="3" fillId="2" borderId="50" xfId="0" applyNumberFormat="1" applyFont="1" applyFill="1" applyBorder="1"/>
    <xf numFmtId="0" fontId="3" fillId="2" borderId="50" xfId="0" applyFont="1" applyFill="1" applyBorder="1"/>
    <xf numFmtId="0" fontId="3" fillId="2" borderId="52" xfId="0" applyFont="1" applyFill="1" applyBorder="1"/>
    <xf numFmtId="0" fontId="6" fillId="3" borderId="12" xfId="0" applyFont="1" applyFill="1" applyBorder="1"/>
    <xf numFmtId="0" fontId="6" fillId="3" borderId="60" xfId="0" applyFont="1" applyFill="1" applyBorder="1"/>
    <xf numFmtId="0" fontId="69" fillId="16" borderId="5" xfId="0" applyFont="1" applyFill="1" applyBorder="1" applyAlignment="1">
      <alignment horizontal="center" vertical="center"/>
    </xf>
    <xf numFmtId="0" fontId="2" fillId="0" borderId="7" xfId="0" applyFont="1" applyBorder="1" applyProtection="1"/>
    <xf numFmtId="0" fontId="3" fillId="0" borderId="7" xfId="0" applyFont="1" applyBorder="1" applyAlignment="1" applyProtection="1">
      <alignment horizontal="center"/>
    </xf>
    <xf numFmtId="9" fontId="3" fillId="0" borderId="7" xfId="0" applyNumberFormat="1" applyFont="1" applyFill="1" applyBorder="1" applyAlignment="1" applyProtection="1">
      <alignment horizontal="center"/>
    </xf>
    <xf numFmtId="0" fontId="3" fillId="0" borderId="65" xfId="0" applyFont="1" applyBorder="1" applyAlignment="1" applyProtection="1">
      <alignment horizontal="center"/>
    </xf>
    <xf numFmtId="0" fontId="4" fillId="2" borderId="22" xfId="0" applyFont="1" applyFill="1" applyBorder="1" applyProtection="1">
      <protection locked="0"/>
    </xf>
    <xf numFmtId="165" fontId="4" fillId="0" borderId="22" xfId="0" applyNumberFormat="1" applyFont="1" applyBorder="1" applyProtection="1">
      <protection locked="0"/>
    </xf>
    <xf numFmtId="0" fontId="4" fillId="2" borderId="18" xfId="0" applyFont="1" applyFill="1" applyBorder="1" applyProtection="1">
      <protection locked="0"/>
    </xf>
    <xf numFmtId="166" fontId="4" fillId="3" borderId="11" xfId="0" applyNumberFormat="1" applyFont="1" applyFill="1" applyBorder="1" applyProtection="1">
      <protection locked="0"/>
    </xf>
    <xf numFmtId="0" fontId="4" fillId="0" borderId="22" xfId="0" applyFont="1" applyBorder="1" applyProtection="1">
      <protection locked="0"/>
    </xf>
    <xf numFmtId="0" fontId="6" fillId="3" borderId="11" xfId="0" applyFont="1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4" borderId="70" xfId="0" applyFont="1" applyFill="1" applyBorder="1" applyProtection="1">
      <protection locked="0"/>
    </xf>
    <xf numFmtId="0" fontId="6" fillId="17" borderId="11" xfId="0" applyFont="1" applyFill="1" applyBorder="1" applyProtection="1">
      <protection locked="0"/>
    </xf>
    <xf numFmtId="0" fontId="27" fillId="3" borderId="11" xfId="0" applyFont="1" applyFill="1" applyBorder="1" applyProtection="1">
      <protection locked="0"/>
    </xf>
    <xf numFmtId="0" fontId="4" fillId="0" borderId="71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3" borderId="17" xfId="0" applyFont="1" applyFill="1" applyBorder="1" applyProtection="1">
      <protection locked="0"/>
    </xf>
    <xf numFmtId="0" fontId="4" fillId="2" borderId="24" xfId="0" applyFont="1" applyFill="1" applyBorder="1" applyProtection="1">
      <protection locked="0"/>
    </xf>
    <xf numFmtId="0" fontId="4" fillId="0" borderId="18" xfId="0" applyFont="1" applyBorder="1" applyProtection="1">
      <protection locked="0"/>
    </xf>
    <xf numFmtId="0" fontId="4" fillId="2" borderId="61" xfId="0" applyFont="1" applyFill="1" applyBorder="1"/>
    <xf numFmtId="0" fontId="4" fillId="2" borderId="24" xfId="0" applyFont="1" applyFill="1" applyBorder="1"/>
    <xf numFmtId="0" fontId="4" fillId="0" borderId="71" xfId="0" applyFont="1" applyBorder="1" applyAlignment="1">
      <alignment wrapText="1"/>
    </xf>
    <xf numFmtId="0" fontId="4" fillId="3" borderId="70" xfId="0" applyFont="1" applyFill="1" applyBorder="1"/>
    <xf numFmtId="0" fontId="6" fillId="5" borderId="18" xfId="0" applyFont="1" applyFill="1" applyBorder="1" applyAlignment="1">
      <alignment horizontal="left" indent="1"/>
    </xf>
    <xf numFmtId="0" fontId="6" fillId="5" borderId="50" xfId="0" applyFont="1" applyFill="1" applyBorder="1" applyProtection="1">
      <protection locked="0"/>
    </xf>
    <xf numFmtId="2" fontId="6" fillId="5" borderId="50" xfId="0" applyNumberFormat="1" applyFont="1" applyFill="1" applyBorder="1" applyProtection="1">
      <protection locked="0"/>
    </xf>
    <xf numFmtId="1" fontId="5" fillId="4" borderId="26" xfId="0" applyNumberFormat="1" applyFont="1" applyFill="1" applyBorder="1" applyAlignment="1">
      <alignment horizontal="center"/>
    </xf>
    <xf numFmtId="165" fontId="70" fillId="6" borderId="0" xfId="0" applyNumberFormat="1" applyFont="1" applyFill="1" applyAlignment="1">
      <alignment horizontal="center" wrapText="1"/>
    </xf>
    <xf numFmtId="165" fontId="71" fillId="0" borderId="20" xfId="0" applyNumberFormat="1" applyFont="1" applyFill="1" applyBorder="1"/>
    <xf numFmtId="165" fontId="71" fillId="4" borderId="20" xfId="0" applyNumberFormat="1" applyFont="1" applyFill="1" applyBorder="1"/>
    <xf numFmtId="0" fontId="55" fillId="0" borderId="43" xfId="0" applyFont="1" applyBorder="1" applyAlignment="1">
      <alignment horizontal="left" vertical="center"/>
    </xf>
    <xf numFmtId="0" fontId="55" fillId="0" borderId="19" xfId="0" applyFont="1" applyBorder="1" applyAlignment="1">
      <alignment horizontal="left" vertical="center"/>
    </xf>
    <xf numFmtId="0" fontId="55" fillId="0" borderId="43" xfId="0" applyFont="1" applyBorder="1" applyAlignment="1">
      <alignment horizontal="left" vertical="center" wrapText="1"/>
    </xf>
    <xf numFmtId="0" fontId="55" fillId="0" borderId="19" xfId="0" applyFont="1" applyBorder="1" applyAlignment="1">
      <alignment horizontal="left" vertical="center" wrapText="1"/>
    </xf>
    <xf numFmtId="0" fontId="61" fillId="4" borderId="34" xfId="0" applyFont="1" applyFill="1" applyBorder="1" applyAlignment="1">
      <alignment horizontal="left" vertical="center" wrapText="1" indent="1"/>
    </xf>
    <xf numFmtId="0" fontId="61" fillId="4" borderId="41" xfId="0" applyFont="1" applyFill="1" applyBorder="1" applyAlignment="1">
      <alignment horizontal="left" vertical="center" wrapText="1" indent="1"/>
    </xf>
    <xf numFmtId="0" fontId="61" fillId="4" borderId="25" xfId="0" applyFont="1" applyFill="1" applyBorder="1" applyAlignment="1">
      <alignment horizontal="left" vertical="center" wrapText="1" indent="1"/>
    </xf>
    <xf numFmtId="0" fontId="43" fillId="0" borderId="43" xfId="0" applyFont="1" applyBorder="1" applyAlignment="1">
      <alignment horizontal="left" vertical="center" wrapText="1"/>
    </xf>
    <xf numFmtId="0" fontId="43" fillId="0" borderId="19" xfId="0" applyFont="1" applyBorder="1" applyAlignment="1">
      <alignment horizontal="left" vertical="center" wrapText="1"/>
    </xf>
    <xf numFmtId="0" fontId="43" fillId="0" borderId="41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54" fillId="0" borderId="35" xfId="0" applyFont="1" applyBorder="1" applyAlignment="1">
      <alignment horizontal="center" vertical="center" wrapText="1"/>
    </xf>
    <xf numFmtId="0" fontId="54" fillId="0" borderId="43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left" vertical="center" wrapText="1" indent="1"/>
    </xf>
    <xf numFmtId="0" fontId="42" fillId="0" borderId="43" xfId="0" applyFont="1" applyBorder="1" applyAlignment="1">
      <alignment horizontal="left" vertical="center" wrapText="1" indent="1"/>
    </xf>
    <xf numFmtId="0" fontId="42" fillId="0" borderId="19" xfId="0" applyFont="1" applyBorder="1" applyAlignment="1">
      <alignment horizontal="left" vertical="center" wrapText="1" indent="1"/>
    </xf>
    <xf numFmtId="0" fontId="60" fillId="0" borderId="34" xfId="0" applyFont="1" applyBorder="1" applyAlignment="1">
      <alignment horizontal="center" vertical="center" wrapText="1"/>
    </xf>
    <xf numFmtId="0" fontId="60" fillId="0" borderId="41" xfId="0" applyFont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left" wrapText="1"/>
    </xf>
    <xf numFmtId="0" fontId="5" fillId="4" borderId="42" xfId="0" applyFont="1" applyFill="1" applyBorder="1" applyAlignment="1">
      <alignment horizontal="left" wrapText="1"/>
    </xf>
    <xf numFmtId="0" fontId="17" fillId="4" borderId="45" xfId="0" applyFont="1" applyFill="1" applyBorder="1" applyAlignment="1">
      <alignment horizontal="left"/>
    </xf>
    <xf numFmtId="0" fontId="37" fillId="4" borderId="45" xfId="0" applyFont="1" applyFill="1" applyBorder="1" applyAlignment="1" applyProtection="1">
      <alignment horizontal="left"/>
      <protection locked="0"/>
    </xf>
    <xf numFmtId="0" fontId="37" fillId="4" borderId="49" xfId="0" applyFont="1" applyFill="1" applyBorder="1" applyAlignment="1" applyProtection="1">
      <alignment horizontal="left"/>
      <protection locked="0"/>
    </xf>
    <xf numFmtId="0" fontId="7" fillId="4" borderId="43" xfId="0" applyFont="1" applyFill="1" applyBorder="1" applyAlignment="1" applyProtection="1">
      <alignment horizontal="left"/>
      <protection locked="0"/>
    </xf>
    <xf numFmtId="0" fontId="7" fillId="4" borderId="42" xfId="0" applyFont="1" applyFill="1" applyBorder="1" applyAlignment="1" applyProtection="1">
      <alignment horizontal="left"/>
      <protection locked="0"/>
    </xf>
    <xf numFmtId="0" fontId="4" fillId="4" borderId="43" xfId="0" applyFont="1" applyFill="1" applyBorder="1" applyAlignment="1">
      <alignment horizontal="left" wrapText="1"/>
    </xf>
    <xf numFmtId="0" fontId="4" fillId="4" borderId="42" xfId="0" applyFont="1" applyFill="1" applyBorder="1" applyAlignment="1">
      <alignment horizontal="left" wrapText="1"/>
    </xf>
    <xf numFmtId="0" fontId="3" fillId="4" borderId="43" xfId="0" applyFont="1" applyFill="1" applyBorder="1" applyAlignment="1">
      <alignment horizontal="left"/>
    </xf>
    <xf numFmtId="0" fontId="4" fillId="4" borderId="43" xfId="0" applyFont="1" applyFill="1" applyBorder="1" applyAlignment="1">
      <alignment horizontal="left"/>
    </xf>
    <xf numFmtId="0" fontId="4" fillId="4" borderId="42" xfId="0" applyFont="1" applyFill="1" applyBorder="1" applyAlignment="1">
      <alignment horizontal="left"/>
    </xf>
    <xf numFmtId="0" fontId="34" fillId="2" borderId="59" xfId="0" applyFont="1" applyFill="1" applyBorder="1" applyAlignment="1">
      <alignment horizontal="center" textRotation="255" wrapText="1"/>
    </xf>
    <xf numFmtId="0" fontId="34" fillId="2" borderId="5" xfId="0" applyFont="1" applyFill="1" applyBorder="1" applyAlignment="1">
      <alignment horizontal="center" textRotation="255" wrapText="1"/>
    </xf>
    <xf numFmtId="0" fontId="34" fillId="2" borderId="8" xfId="0" applyFont="1" applyFill="1" applyBorder="1" applyAlignment="1">
      <alignment horizontal="center" textRotation="255" wrapText="1"/>
    </xf>
    <xf numFmtId="2" fontId="17" fillId="3" borderId="9" xfId="0" applyNumberFormat="1" applyFont="1" applyFill="1" applyBorder="1" applyAlignment="1">
      <alignment horizontal="center"/>
    </xf>
    <xf numFmtId="2" fontId="17" fillId="3" borderId="2" xfId="0" applyNumberFormat="1" applyFont="1" applyFill="1" applyBorder="1" applyAlignment="1">
      <alignment horizontal="center"/>
    </xf>
    <xf numFmtId="0" fontId="17" fillId="3" borderId="53" xfId="0" applyFont="1" applyFill="1" applyBorder="1"/>
    <xf numFmtId="0" fontId="6" fillId="4" borderId="50" xfId="0" applyFont="1" applyFill="1" applyBorder="1" applyAlignment="1" applyProtection="1">
      <alignment horizontal="left"/>
      <protection locked="0"/>
    </xf>
    <xf numFmtId="0" fontId="6" fillId="4" borderId="43" xfId="0" applyFont="1" applyFill="1" applyBorder="1" applyAlignment="1" applyProtection="1">
      <alignment horizontal="left"/>
      <protection locked="0"/>
    </xf>
    <xf numFmtId="0" fontId="6" fillId="4" borderId="19" xfId="0" applyFont="1" applyFill="1" applyBorder="1" applyAlignment="1" applyProtection="1">
      <alignment horizontal="left"/>
      <protection locked="0"/>
    </xf>
    <xf numFmtId="0" fontId="6" fillId="4" borderId="44" xfId="0" applyFont="1" applyFill="1" applyBorder="1" applyAlignment="1" applyProtection="1">
      <alignment horizontal="left"/>
      <protection locked="0"/>
    </xf>
    <xf numFmtId="0" fontId="6" fillId="4" borderId="45" xfId="0" applyFont="1" applyFill="1" applyBorder="1" applyAlignment="1" applyProtection="1">
      <alignment horizontal="left"/>
      <protection locked="0"/>
    </xf>
    <xf numFmtId="0" fontId="6" fillId="4" borderId="56" xfId="0" applyFont="1" applyFill="1" applyBorder="1" applyAlignment="1" applyProtection="1">
      <alignment horizontal="left"/>
      <protection locked="0"/>
    </xf>
    <xf numFmtId="0" fontId="6" fillId="4" borderId="52" xfId="0" applyFont="1" applyFill="1" applyBorder="1" applyAlignment="1" applyProtection="1">
      <alignment horizontal="left"/>
      <protection locked="0"/>
    </xf>
    <xf numFmtId="0" fontId="6" fillId="4" borderId="41" xfId="0" applyFont="1" applyFill="1" applyBorder="1" applyAlignment="1" applyProtection="1">
      <alignment horizontal="left"/>
      <protection locked="0"/>
    </xf>
    <xf numFmtId="0" fontId="6" fillId="4" borderId="25" xfId="0" applyFont="1" applyFill="1" applyBorder="1" applyAlignment="1" applyProtection="1">
      <alignment horizontal="left"/>
      <protection locked="0"/>
    </xf>
    <xf numFmtId="14" fontId="16" fillId="4" borderId="43" xfId="0" applyNumberFormat="1" applyFont="1" applyFill="1" applyBorder="1" applyAlignment="1" applyProtection="1">
      <alignment horizontal="left"/>
      <protection locked="0"/>
    </xf>
    <xf numFmtId="10" fontId="26" fillId="4" borderId="12" xfId="0" applyNumberFormat="1" applyFont="1" applyFill="1" applyBorder="1" applyAlignment="1" applyProtection="1">
      <alignment horizontal="center"/>
      <protection locked="0"/>
    </xf>
    <xf numFmtId="10" fontId="26" fillId="4" borderId="60" xfId="0" applyNumberFormat="1" applyFont="1" applyFill="1" applyBorder="1" applyAlignment="1" applyProtection="1">
      <alignment horizontal="center"/>
      <protection locked="0"/>
    </xf>
    <xf numFmtId="0" fontId="22" fillId="6" borderId="41" xfId="4" applyFont="1" applyFill="1" applyBorder="1" applyAlignment="1">
      <alignment horizontal="center" wrapText="1"/>
    </xf>
    <xf numFmtId="0" fontId="11" fillId="10" borderId="35" xfId="4" applyFont="1" applyFill="1" applyBorder="1" applyAlignment="1">
      <alignment horizontal="center" wrapText="1"/>
    </xf>
    <xf numFmtId="0" fontId="11" fillId="10" borderId="43" xfId="4" applyFont="1" applyFill="1" applyBorder="1" applyAlignment="1">
      <alignment horizontal="center" wrapText="1"/>
    </xf>
    <xf numFmtId="0" fontId="11" fillId="10" borderId="19" xfId="4" applyFont="1" applyFill="1" applyBorder="1" applyAlignment="1">
      <alignment horizontal="center" wrapText="1"/>
    </xf>
    <xf numFmtId="0" fontId="35" fillId="4" borderId="0" xfId="3" applyFont="1" applyFill="1" applyAlignment="1">
      <alignment horizontal="center" wrapText="1"/>
    </xf>
    <xf numFmtId="0" fontId="20" fillId="6" borderId="41" xfId="0" applyFont="1" applyFill="1" applyBorder="1" applyAlignment="1">
      <alignment horizontal="center" wrapText="1"/>
    </xf>
    <xf numFmtId="0" fontId="64" fillId="6" borderId="0" xfId="0" applyFont="1" applyFill="1" applyAlignment="1">
      <alignment horizontal="center"/>
    </xf>
    <xf numFmtId="0" fontId="72" fillId="6" borderId="0" xfId="0" applyFont="1" applyFill="1" applyAlignment="1">
      <alignment horizontal="center" wrapText="1"/>
    </xf>
    <xf numFmtId="43" fontId="65" fillId="4" borderId="0" xfId="6" applyFont="1" applyFill="1"/>
    <xf numFmtId="43" fontId="71" fillId="0" borderId="0" xfId="6" applyFont="1"/>
    <xf numFmtId="43" fontId="71" fillId="4" borderId="0" xfId="6" applyFont="1" applyFill="1"/>
    <xf numFmtId="0" fontId="8" fillId="18" borderId="4" xfId="0" applyFont="1" applyFill="1" applyBorder="1" applyAlignment="1">
      <alignment horizontal="center" wrapText="1"/>
    </xf>
    <xf numFmtId="0" fontId="8" fillId="18" borderId="0" xfId="0" applyFont="1" applyFill="1" applyBorder="1" applyAlignment="1">
      <alignment horizontal="center" wrapText="1"/>
    </xf>
    <xf numFmtId="43" fontId="73" fillId="6" borderId="0" xfId="6" applyFont="1" applyFill="1" applyAlignment="1">
      <alignment horizontal="center" wrapText="1"/>
    </xf>
  </cellXfs>
  <cellStyles count="7">
    <cellStyle name="Comma" xfId="6" builtinId="3"/>
    <cellStyle name="Currency" xfId="1" builtinId="4"/>
    <cellStyle name="Currency 2 2" xfId="5" xr:uid="{28956364-C99C-4D58-B25C-58A0CDE52A90}"/>
    <cellStyle name="Hyperlink" xfId="3" builtinId="8"/>
    <cellStyle name="Normal" xfId="0" builtinId="0"/>
    <cellStyle name="Normal 2 2 2" xfId="4" xr:uid="{431F6FAC-C0B8-4583-A68D-660E2B139B27}"/>
    <cellStyle name="Percent" xfId="2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8" formatCode="_(* #,##0_);_(* \(#,##0\);_(* &quot;-&quot;??_);_(@_)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164" formatCode="0.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numFmt numFmtId="164" formatCode="0.0%"/>
      <alignment horizontal="center" vertical="bottom" textRotation="0" wrapText="1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00"/>
      <color rgb="FFFF6699"/>
      <color rgb="FFFF7C80"/>
      <color rgb="FFFFFF99"/>
      <color rgb="FFFF99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iceline.com/?tab=flights" TargetMode="External"/><Relationship Id="rId2" Type="http://schemas.openxmlformats.org/officeDocument/2006/relationships/hyperlink" Target="https://aoprals.state.gov/web920/per_diem.asp" TargetMode="External"/><Relationship Id="rId1" Type="http://schemas.openxmlformats.org/officeDocument/2006/relationships/hyperlink" Target="https://www.gsa.gov/travel/plan-book/per-diem-r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555625</xdr:colOff>
      <xdr:row>2</xdr:row>
      <xdr:rowOff>87483</xdr:rowOff>
    </xdr:from>
    <xdr:to>
      <xdr:col>9</xdr:col>
      <xdr:colOff>2041071</xdr:colOff>
      <xdr:row>6</xdr:row>
      <xdr:rowOff>252955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D59598-90D0-26C8-23D2-7AB9B5E30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0" y="563733"/>
          <a:ext cx="1485446" cy="14921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1</xdr:row>
      <xdr:rowOff>57151</xdr:rowOff>
    </xdr:from>
    <xdr:to>
      <xdr:col>13</xdr:col>
      <xdr:colOff>161925</xdr:colOff>
      <xdr:row>6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2CA91E-3BE5-4E12-0080-C2DC392A2238}"/>
            </a:ext>
          </a:extLst>
        </xdr:cNvPr>
        <xdr:cNvSpPr txBox="1"/>
      </xdr:nvSpPr>
      <xdr:spPr>
        <a:xfrm>
          <a:off x="6562725" y="228601"/>
          <a:ext cx="2466975" cy="762000"/>
        </a:xfrm>
        <a:prstGeom prst="rect">
          <a:avLst/>
        </a:prstGeom>
        <a:solidFill>
          <a:schemeClr val="tx2">
            <a:lumMod val="25000"/>
            <a:lumOff val="75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US" sz="1100" b="1"/>
            <a:t>Use this sheet to provide</a:t>
          </a:r>
          <a:r>
            <a:rPr lang="en-US" sz="1100" b="1" baseline="0"/>
            <a:t> additional details on materials and supplies your are requesting in your budget.</a:t>
          </a:r>
          <a:endParaRPr 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452488</xdr:colOff>
      <xdr:row>1</xdr:row>
      <xdr:rowOff>111432</xdr:rowOff>
    </xdr:from>
    <xdr:ext cx="5343525" cy="264560"/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76B64F-761B-4417-8A7E-57E919276103}"/>
            </a:ext>
          </a:extLst>
        </xdr:cNvPr>
        <xdr:cNvSpPr txBox="1"/>
      </xdr:nvSpPr>
      <xdr:spPr>
        <a:xfrm>
          <a:off x="22274263" y="349557"/>
          <a:ext cx="5343525" cy="264560"/>
        </a:xfrm>
        <a:prstGeom prst="rect">
          <a:avLst/>
        </a:prstGeom>
        <a:solidFill>
          <a:srgbClr val="FFFFCC"/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GSA Per Diem (domestic):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https://www.gsa.gov/travel/plan-book/per-diem-rates</a:t>
          </a:r>
          <a:endParaRPr lang="en-US" sz="1100" u="sng">
            <a:solidFill>
              <a:srgbClr val="0070C0"/>
            </a:solidFill>
          </a:endParaRPr>
        </a:p>
      </xdr:txBody>
    </xdr:sp>
    <xdr:clientData/>
  </xdr:oneCellAnchor>
  <xdr:oneCellAnchor>
    <xdr:from>
      <xdr:col>29</xdr:col>
      <xdr:colOff>452490</xdr:colOff>
      <xdr:row>2</xdr:row>
      <xdr:rowOff>197157</xdr:rowOff>
    </xdr:from>
    <xdr:ext cx="5342332" cy="264560"/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2E6D62-22C7-4419-A6D4-FC3C4AB52851}"/>
            </a:ext>
          </a:extLst>
        </xdr:cNvPr>
        <xdr:cNvSpPr txBox="1"/>
      </xdr:nvSpPr>
      <xdr:spPr>
        <a:xfrm>
          <a:off x="22274265" y="625782"/>
          <a:ext cx="5342332" cy="264560"/>
        </a:xfrm>
        <a:prstGeom prst="rect">
          <a:avLst/>
        </a:prstGeom>
        <a:solidFill>
          <a:srgbClr val="FFFFCC"/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U.S. Dept of State (foreign per diem): </a:t>
          </a:r>
          <a:r>
            <a:rPr lang="en-US" sz="1100" b="0" i="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https://aoprals.state.gov/web920/per_diem.asp</a:t>
          </a:r>
          <a:r>
            <a:rPr 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>
            <a:solidFill>
              <a:srgbClr val="0070C0"/>
            </a:solidFill>
          </a:endParaRPr>
        </a:p>
      </xdr:txBody>
    </xdr:sp>
    <xdr:clientData/>
  </xdr:oneCellAnchor>
  <xdr:oneCellAnchor>
    <xdr:from>
      <xdr:col>29</xdr:col>
      <xdr:colOff>452488</xdr:colOff>
      <xdr:row>3</xdr:row>
      <xdr:rowOff>82857</xdr:rowOff>
    </xdr:from>
    <xdr:ext cx="5343525" cy="264560"/>
    <xdr:sp macro="" textlink="">
      <xdr:nvSpPr>
        <xdr:cNvPr id="4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16114F-35C7-421D-8B16-D93AD4027723}"/>
            </a:ext>
          </a:extLst>
        </xdr:cNvPr>
        <xdr:cNvSpPr txBox="1"/>
      </xdr:nvSpPr>
      <xdr:spPr>
        <a:xfrm>
          <a:off x="22274263" y="835332"/>
          <a:ext cx="5343525" cy="264560"/>
        </a:xfrm>
        <a:prstGeom prst="rect">
          <a:avLst/>
        </a:prstGeom>
        <a:solidFill>
          <a:srgbClr val="FFFFCC"/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Priceline.com (airfare</a:t>
          </a:r>
          <a:r>
            <a:rPr lang="en-U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quotes): </a:t>
          </a: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https://www.priceline.com/?tab=flights</a:t>
          </a:r>
          <a:endParaRPr lang="en-US" u="sng">
            <a:solidFill>
              <a:srgbClr val="0070C0"/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ther%20Instituition%20budget%20samples/Cornell-Sponsored_Budget_Template_revFeb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, dates, etc"/>
      <sheetName val="Budget Summary"/>
      <sheetName val="Lead Budget"/>
      <sheetName val="Co-PI Budget (1)"/>
      <sheetName val="Co-PI Budget (2)"/>
      <sheetName val="Co-PI Budget (3)"/>
      <sheetName val="Co-PI Budget (4)"/>
      <sheetName val="Co-PI Budget (5)"/>
      <sheetName val="Consortium 1"/>
      <sheetName val="Consortium 2"/>
      <sheetName val="Consortium 3"/>
      <sheetName val="Consortium 4"/>
      <sheetName val="Consortium 5"/>
      <sheetName val="GRA.Mat"/>
      <sheetName val="Travel"/>
    </sheetNames>
    <sheetDataSet>
      <sheetData sheetId="0">
        <row r="2">
          <cell r="N2" t="str">
            <v>FY2023</v>
          </cell>
          <cell r="O2" t="str">
            <v>FY2024</v>
          </cell>
          <cell r="P2" t="str">
            <v>FY2025</v>
          </cell>
          <cell r="Q2" t="str">
            <v>FY2026</v>
          </cell>
          <cell r="R2" t="str">
            <v>FY2027</v>
          </cell>
          <cell r="S2" t="str">
            <v>FY2028</v>
          </cell>
          <cell r="T2" t="str">
            <v>FY2029</v>
          </cell>
          <cell r="U2" t="str">
            <v>FY2030</v>
          </cell>
          <cell r="V2" t="str">
            <v>FY2031</v>
          </cell>
          <cell r="W2" t="str">
            <v>FY2032</v>
          </cell>
          <cell r="X2" t="str">
            <v>FY2033</v>
          </cell>
          <cell r="Y2" t="str">
            <v>FY2034</v>
          </cell>
          <cell r="Z2" t="str">
            <v>FY2035</v>
          </cell>
          <cell r="AA2" t="str">
            <v>FY2036</v>
          </cell>
        </row>
        <row r="3">
          <cell r="N3">
            <v>0.68300000000000005</v>
          </cell>
          <cell r="O3">
            <v>0.63</v>
          </cell>
          <cell r="P3">
            <v>0.63</v>
          </cell>
          <cell r="Q3">
            <v>0.63</v>
          </cell>
          <cell r="R3">
            <v>0.65</v>
          </cell>
          <cell r="S3">
            <v>0.65</v>
          </cell>
          <cell r="T3">
            <v>0.65</v>
          </cell>
          <cell r="U3">
            <v>0.65</v>
          </cell>
          <cell r="V3">
            <v>0.65</v>
          </cell>
          <cell r="W3">
            <v>0.65</v>
          </cell>
          <cell r="X3">
            <v>0.65</v>
          </cell>
          <cell r="Y3">
            <v>0.65</v>
          </cell>
          <cell r="Z3">
            <v>0.65</v>
          </cell>
          <cell r="AA3">
            <v>0.65</v>
          </cell>
        </row>
        <row r="4">
          <cell r="N4">
            <v>0.68769999999999998</v>
          </cell>
          <cell r="O4">
            <v>0.67</v>
          </cell>
          <cell r="P4">
            <v>0.67</v>
          </cell>
          <cell r="Q4">
            <v>0.67700000000000005</v>
          </cell>
          <cell r="R4">
            <v>0.72</v>
          </cell>
          <cell r="S4">
            <v>0.72</v>
          </cell>
          <cell r="T4">
            <v>0.72</v>
          </cell>
          <cell r="U4">
            <v>0.72</v>
          </cell>
          <cell r="V4">
            <v>0.72</v>
          </cell>
          <cell r="W4">
            <v>0.72</v>
          </cell>
          <cell r="X4">
            <v>0.72</v>
          </cell>
          <cell r="Y4">
            <v>0.72</v>
          </cell>
          <cell r="Z4">
            <v>0.72</v>
          </cell>
          <cell r="AA4">
            <v>0.72</v>
          </cell>
        </row>
        <row r="5">
          <cell r="N5">
            <v>0.37</v>
          </cell>
          <cell r="O5">
            <v>0.37</v>
          </cell>
          <cell r="P5">
            <v>0.37</v>
          </cell>
          <cell r="Q5">
            <v>0.37</v>
          </cell>
          <cell r="R5">
            <v>0.37</v>
          </cell>
          <cell r="S5">
            <v>0.37</v>
          </cell>
          <cell r="T5">
            <v>0.37</v>
          </cell>
          <cell r="U5">
            <v>0.37</v>
          </cell>
          <cell r="V5">
            <v>0.37</v>
          </cell>
          <cell r="W5">
            <v>0.37</v>
          </cell>
          <cell r="X5">
            <v>0.37</v>
          </cell>
          <cell r="Y5">
            <v>0.37</v>
          </cell>
          <cell r="Z5">
            <v>0.37</v>
          </cell>
          <cell r="AA5">
            <v>0.37</v>
          </cell>
        </row>
        <row r="6">
          <cell r="N6">
            <v>0.56999999999999995</v>
          </cell>
          <cell r="O6">
            <v>0.56999999999999995</v>
          </cell>
          <cell r="P6">
            <v>0.56999999999999995</v>
          </cell>
          <cell r="Q6">
            <v>0.56999999999999995</v>
          </cell>
          <cell r="R6">
            <v>0.56999999999999995</v>
          </cell>
          <cell r="S6">
            <v>0.56999999999999995</v>
          </cell>
          <cell r="T6">
            <v>0.56999999999999995</v>
          </cell>
          <cell r="U6">
            <v>0.56999999999999995</v>
          </cell>
          <cell r="V6">
            <v>0.56999999999999995</v>
          </cell>
          <cell r="W6">
            <v>0.56999999999999995</v>
          </cell>
          <cell r="X6">
            <v>0.56999999999999995</v>
          </cell>
          <cell r="Y6">
            <v>0.56999999999999995</v>
          </cell>
          <cell r="Z6">
            <v>0.56999999999999995</v>
          </cell>
          <cell r="AA6">
            <v>0.56999999999999995</v>
          </cell>
        </row>
        <row r="7">
          <cell r="N7">
            <v>0.64</v>
          </cell>
          <cell r="O7">
            <v>0.64</v>
          </cell>
          <cell r="P7">
            <v>0.64</v>
          </cell>
          <cell r="Q7">
            <v>0.64</v>
          </cell>
          <cell r="R7">
            <v>0.64</v>
          </cell>
          <cell r="S7">
            <v>0.64</v>
          </cell>
          <cell r="T7">
            <v>0.64</v>
          </cell>
          <cell r="U7">
            <v>0.64</v>
          </cell>
          <cell r="V7">
            <v>0.64</v>
          </cell>
          <cell r="W7">
            <v>0.64</v>
          </cell>
          <cell r="X7">
            <v>0.64</v>
          </cell>
          <cell r="Y7">
            <v>0.64</v>
          </cell>
          <cell r="Z7">
            <v>0.64</v>
          </cell>
          <cell r="AA7">
            <v>0.64</v>
          </cell>
        </row>
        <row r="8">
          <cell r="N8">
            <v>0.37</v>
          </cell>
          <cell r="O8">
            <v>0.37</v>
          </cell>
          <cell r="P8">
            <v>0.37</v>
          </cell>
          <cell r="Q8">
            <v>0.37</v>
          </cell>
          <cell r="R8">
            <v>0.37</v>
          </cell>
          <cell r="S8">
            <v>0.37</v>
          </cell>
          <cell r="T8">
            <v>0.37</v>
          </cell>
          <cell r="U8">
            <v>0.37</v>
          </cell>
          <cell r="V8">
            <v>0.37</v>
          </cell>
          <cell r="W8">
            <v>0.37</v>
          </cell>
          <cell r="X8">
            <v>0.37</v>
          </cell>
          <cell r="Y8">
            <v>0.37</v>
          </cell>
          <cell r="Z8">
            <v>0.37</v>
          </cell>
          <cell r="AA8">
            <v>0.37</v>
          </cell>
        </row>
        <row r="9">
          <cell r="N9">
            <v>0.26</v>
          </cell>
          <cell r="O9">
            <v>0.26</v>
          </cell>
          <cell r="P9">
            <v>0.26</v>
          </cell>
          <cell r="Q9">
            <v>0.26</v>
          </cell>
          <cell r="R9">
            <v>0.26</v>
          </cell>
          <cell r="S9">
            <v>0.26</v>
          </cell>
          <cell r="T9">
            <v>0.26</v>
          </cell>
          <cell r="U9">
            <v>0.26</v>
          </cell>
          <cell r="V9">
            <v>0.26</v>
          </cell>
          <cell r="W9">
            <v>0.26</v>
          </cell>
          <cell r="X9">
            <v>0.26</v>
          </cell>
          <cell r="Y9">
            <v>0.26</v>
          </cell>
          <cell r="Z9">
            <v>0.26</v>
          </cell>
          <cell r="AA9">
            <v>0.26</v>
          </cell>
        </row>
        <row r="10"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</row>
        <row r="14">
          <cell r="N14">
            <v>56484</v>
          </cell>
        </row>
        <row r="17">
          <cell r="N17">
            <v>14.2</v>
          </cell>
        </row>
        <row r="61">
          <cell r="S61" t="str">
            <v>FY2023</v>
          </cell>
          <cell r="T61" t="str">
            <v>FY2024</v>
          </cell>
          <cell r="U61" t="str">
            <v>FY2025</v>
          </cell>
          <cell r="V61" t="str">
            <v>FY2026</v>
          </cell>
          <cell r="W61" t="str">
            <v>FY2027</v>
          </cell>
          <cell r="X61" t="str">
            <v>FY2028</v>
          </cell>
          <cell r="Y61" t="str">
            <v>FY2029</v>
          </cell>
          <cell r="Z61" t="str">
            <v>FY2030</v>
          </cell>
          <cell r="AA61" t="str">
            <v>FY2031</v>
          </cell>
          <cell r="AB61" t="str">
            <v>FY2032</v>
          </cell>
          <cell r="AC61" t="str">
            <v>FY2033</v>
          </cell>
          <cell r="AD61" t="str">
            <v>FY2034</v>
          </cell>
          <cell r="AE61" t="str">
            <v>FY2035</v>
          </cell>
        </row>
        <row r="62">
          <cell r="S62">
            <v>30087</v>
          </cell>
          <cell r="T62">
            <v>32494.5</v>
          </cell>
          <cell r="U62">
            <v>35094</v>
          </cell>
          <cell r="V62">
            <v>37902</v>
          </cell>
          <cell r="W62">
            <v>40934</v>
          </cell>
          <cell r="X62">
            <v>44209</v>
          </cell>
          <cell r="Y62">
            <v>47746</v>
          </cell>
          <cell r="Z62">
            <v>51566</v>
          </cell>
          <cell r="AA62">
            <v>55691</v>
          </cell>
          <cell r="AB62">
            <v>60146</v>
          </cell>
          <cell r="AC62">
            <v>64958</v>
          </cell>
          <cell r="AD62">
            <v>70155</v>
          </cell>
          <cell r="AE62">
            <v>75767</v>
          </cell>
        </row>
        <row r="63">
          <cell r="S63">
            <v>10029</v>
          </cell>
          <cell r="T63">
            <v>10831.5</v>
          </cell>
          <cell r="U63">
            <v>11698</v>
          </cell>
          <cell r="V63">
            <v>12634</v>
          </cell>
          <cell r="W63">
            <v>13645</v>
          </cell>
          <cell r="X63">
            <v>14737</v>
          </cell>
          <cell r="Y63">
            <v>15916</v>
          </cell>
          <cell r="Z63">
            <v>17189</v>
          </cell>
          <cell r="AA63">
            <v>18564</v>
          </cell>
          <cell r="AB63">
            <v>20049</v>
          </cell>
          <cell r="AC63">
            <v>21653</v>
          </cell>
          <cell r="AD63">
            <v>23385</v>
          </cell>
          <cell r="AE63">
            <v>25256</v>
          </cell>
        </row>
        <row r="64">
          <cell r="S64">
            <v>40116</v>
          </cell>
          <cell r="T64">
            <v>43326</v>
          </cell>
          <cell r="U64">
            <v>46792</v>
          </cell>
          <cell r="V64">
            <v>50536</v>
          </cell>
          <cell r="W64">
            <v>54579</v>
          </cell>
          <cell r="X64">
            <v>58946</v>
          </cell>
          <cell r="Y64">
            <v>63662</v>
          </cell>
          <cell r="Z64">
            <v>68755</v>
          </cell>
          <cell r="AA64">
            <v>74255</v>
          </cell>
          <cell r="AB64">
            <v>80195</v>
          </cell>
          <cell r="AC64">
            <v>86611</v>
          </cell>
          <cell r="AD64">
            <v>93540</v>
          </cell>
          <cell r="AE64">
            <v>101023</v>
          </cell>
        </row>
        <row r="65">
          <cell r="S65">
            <v>14750</v>
          </cell>
          <cell r="T65">
            <v>12400</v>
          </cell>
          <cell r="U65">
            <v>10400</v>
          </cell>
          <cell r="V65">
            <v>10400</v>
          </cell>
          <cell r="W65">
            <v>10400</v>
          </cell>
          <cell r="X65">
            <v>10400</v>
          </cell>
          <cell r="Y65">
            <v>10400</v>
          </cell>
          <cell r="Z65">
            <v>10400</v>
          </cell>
          <cell r="AA65">
            <v>10400</v>
          </cell>
          <cell r="AB65">
            <v>10400</v>
          </cell>
          <cell r="AC65">
            <v>10400</v>
          </cell>
          <cell r="AD65">
            <v>10400</v>
          </cell>
          <cell r="AE65">
            <v>10400</v>
          </cell>
        </row>
        <row r="66">
          <cell r="S66">
            <v>4046</v>
          </cell>
          <cell r="T66">
            <v>4451</v>
          </cell>
          <cell r="U66">
            <v>4896</v>
          </cell>
          <cell r="V66">
            <v>5386</v>
          </cell>
          <cell r="W66">
            <v>5925</v>
          </cell>
          <cell r="X66">
            <v>6518</v>
          </cell>
          <cell r="Y66">
            <v>7170</v>
          </cell>
          <cell r="Z66">
            <v>7887</v>
          </cell>
          <cell r="AA66">
            <v>8676</v>
          </cell>
          <cell r="AB66">
            <v>9544</v>
          </cell>
          <cell r="AC66">
            <v>10498</v>
          </cell>
          <cell r="AD66">
            <v>11548</v>
          </cell>
          <cell r="AE66">
            <v>12703</v>
          </cell>
        </row>
        <row r="142">
          <cell r="S142" t="str">
            <v>FY2023</v>
          </cell>
          <cell r="T142" t="str">
            <v>FY2024</v>
          </cell>
          <cell r="U142" t="str">
            <v>FY2025</v>
          </cell>
          <cell r="V142" t="str">
            <v>FY2026</v>
          </cell>
          <cell r="W142" t="str">
            <v>FY2027</v>
          </cell>
          <cell r="X142" t="str">
            <v>FY2028</v>
          </cell>
          <cell r="Y142" t="str">
            <v>FY2029</v>
          </cell>
          <cell r="Z142" t="str">
            <v>FY2030</v>
          </cell>
          <cell r="AA142" t="str">
            <v>FY2031</v>
          </cell>
          <cell r="AB142" t="str">
            <v>FY2032</v>
          </cell>
          <cell r="AC142" t="str">
            <v>FY2033</v>
          </cell>
          <cell r="AD142" t="str">
            <v>FY2034</v>
          </cell>
          <cell r="AE142" t="str">
            <v>FY2035</v>
          </cell>
        </row>
        <row r="143">
          <cell r="S143">
            <v>30087</v>
          </cell>
          <cell r="T143">
            <v>32494.5</v>
          </cell>
          <cell r="U143">
            <v>35094</v>
          </cell>
          <cell r="V143">
            <v>37902</v>
          </cell>
          <cell r="W143">
            <v>40934</v>
          </cell>
          <cell r="X143">
            <v>44209</v>
          </cell>
          <cell r="Y143">
            <v>47746</v>
          </cell>
          <cell r="Z143">
            <v>51566</v>
          </cell>
          <cell r="AA143">
            <v>55691</v>
          </cell>
          <cell r="AB143">
            <v>60146</v>
          </cell>
          <cell r="AC143">
            <v>64958</v>
          </cell>
          <cell r="AD143">
            <v>70155</v>
          </cell>
          <cell r="AE143">
            <v>75767</v>
          </cell>
        </row>
        <row r="144">
          <cell r="S144">
            <v>10029</v>
          </cell>
          <cell r="T144">
            <v>10831.5</v>
          </cell>
          <cell r="U144">
            <v>11698</v>
          </cell>
          <cell r="V144">
            <v>12634</v>
          </cell>
          <cell r="W144">
            <v>13645</v>
          </cell>
          <cell r="X144">
            <v>14737</v>
          </cell>
          <cell r="Y144">
            <v>15916</v>
          </cell>
          <cell r="Z144">
            <v>17189</v>
          </cell>
          <cell r="AA144">
            <v>18564</v>
          </cell>
          <cell r="AB144">
            <v>20049</v>
          </cell>
          <cell r="AC144">
            <v>21653</v>
          </cell>
          <cell r="AD144">
            <v>23385</v>
          </cell>
          <cell r="AE144">
            <v>25256</v>
          </cell>
        </row>
        <row r="145">
          <cell r="S145">
            <v>40116</v>
          </cell>
          <cell r="T145">
            <v>43326</v>
          </cell>
          <cell r="U145">
            <v>46792</v>
          </cell>
          <cell r="V145">
            <v>50536</v>
          </cell>
          <cell r="W145">
            <v>54579</v>
          </cell>
          <cell r="X145">
            <v>58946</v>
          </cell>
          <cell r="Y145">
            <v>63662</v>
          </cell>
          <cell r="Z145">
            <v>68755</v>
          </cell>
          <cell r="AA145">
            <v>74255</v>
          </cell>
          <cell r="AB145">
            <v>80195</v>
          </cell>
          <cell r="AC145">
            <v>86611</v>
          </cell>
          <cell r="AD145">
            <v>93540</v>
          </cell>
          <cell r="AE145">
            <v>101023</v>
          </cell>
        </row>
        <row r="146">
          <cell r="S146">
            <v>14750</v>
          </cell>
          <cell r="T146">
            <v>12400</v>
          </cell>
          <cell r="U146">
            <v>10400</v>
          </cell>
          <cell r="V146">
            <v>10400</v>
          </cell>
          <cell r="W146">
            <v>10400</v>
          </cell>
          <cell r="X146">
            <v>10400</v>
          </cell>
          <cell r="Y146">
            <v>10400</v>
          </cell>
          <cell r="Z146">
            <v>10400</v>
          </cell>
          <cell r="AA146">
            <v>10400</v>
          </cell>
          <cell r="AB146">
            <v>10400</v>
          </cell>
          <cell r="AC146">
            <v>10400</v>
          </cell>
          <cell r="AD146">
            <v>10400</v>
          </cell>
          <cell r="AE146">
            <v>10400</v>
          </cell>
        </row>
        <row r="147">
          <cell r="S147">
            <v>4046</v>
          </cell>
          <cell r="T147">
            <v>4451</v>
          </cell>
          <cell r="U147">
            <v>4896</v>
          </cell>
          <cell r="V147">
            <v>5386</v>
          </cell>
          <cell r="W147">
            <v>5925</v>
          </cell>
          <cell r="X147">
            <v>6518</v>
          </cell>
          <cell r="Y147">
            <v>7170</v>
          </cell>
          <cell r="Z147">
            <v>7887</v>
          </cell>
          <cell r="AA147">
            <v>8676</v>
          </cell>
          <cell r="AB147">
            <v>9544</v>
          </cell>
          <cell r="AC147">
            <v>10498</v>
          </cell>
          <cell r="AD147">
            <v>11548</v>
          </cell>
          <cell r="AE147">
            <v>12703</v>
          </cell>
        </row>
        <row r="223">
          <cell r="S223" t="str">
            <v>FY2023</v>
          </cell>
          <cell r="T223" t="str">
            <v>FY2024</v>
          </cell>
          <cell r="U223" t="str">
            <v>FY2025</v>
          </cell>
          <cell r="V223" t="str">
            <v>FY2026</v>
          </cell>
          <cell r="W223" t="str">
            <v>FY2027</v>
          </cell>
          <cell r="X223" t="str">
            <v>FY2028</v>
          </cell>
          <cell r="Y223" t="str">
            <v>FY2029</v>
          </cell>
          <cell r="Z223" t="str">
            <v>FY2030</v>
          </cell>
          <cell r="AA223" t="str">
            <v>FY2031</v>
          </cell>
          <cell r="AB223" t="str">
            <v>FY2032</v>
          </cell>
          <cell r="AC223" t="str">
            <v>FY2033</v>
          </cell>
          <cell r="AD223" t="str">
            <v>FY2034</v>
          </cell>
          <cell r="AE223" t="str">
            <v>FY2035</v>
          </cell>
        </row>
        <row r="224">
          <cell r="S224">
            <v>30087</v>
          </cell>
          <cell r="T224">
            <v>32494.5</v>
          </cell>
          <cell r="U224">
            <v>35094</v>
          </cell>
          <cell r="V224">
            <v>37902</v>
          </cell>
          <cell r="W224">
            <v>40934</v>
          </cell>
          <cell r="X224">
            <v>44209</v>
          </cell>
          <cell r="Y224">
            <v>47746</v>
          </cell>
          <cell r="Z224">
            <v>51566</v>
          </cell>
          <cell r="AA224">
            <v>55691</v>
          </cell>
          <cell r="AB224">
            <v>60146</v>
          </cell>
          <cell r="AC224">
            <v>64958</v>
          </cell>
          <cell r="AD224">
            <v>70155</v>
          </cell>
          <cell r="AE224">
            <v>75767</v>
          </cell>
        </row>
        <row r="225">
          <cell r="S225">
            <v>10029</v>
          </cell>
          <cell r="T225">
            <v>10831.5</v>
          </cell>
          <cell r="U225">
            <v>11698</v>
          </cell>
          <cell r="V225">
            <v>12634</v>
          </cell>
          <cell r="W225">
            <v>13645</v>
          </cell>
          <cell r="X225">
            <v>14737</v>
          </cell>
          <cell r="Y225">
            <v>15916</v>
          </cell>
          <cell r="Z225">
            <v>17189</v>
          </cell>
          <cell r="AA225">
            <v>18564</v>
          </cell>
          <cell r="AB225">
            <v>20049</v>
          </cell>
          <cell r="AC225">
            <v>21653</v>
          </cell>
          <cell r="AD225">
            <v>23385</v>
          </cell>
          <cell r="AE225">
            <v>25256</v>
          </cell>
        </row>
        <row r="226">
          <cell r="S226">
            <v>40116</v>
          </cell>
          <cell r="T226">
            <v>43326</v>
          </cell>
          <cell r="U226">
            <v>46792</v>
          </cell>
          <cell r="V226">
            <v>50536</v>
          </cell>
          <cell r="W226">
            <v>54579</v>
          </cell>
          <cell r="X226">
            <v>58946</v>
          </cell>
          <cell r="Y226">
            <v>63662</v>
          </cell>
          <cell r="Z226">
            <v>68755</v>
          </cell>
          <cell r="AA226">
            <v>74255</v>
          </cell>
          <cell r="AB226">
            <v>80195</v>
          </cell>
          <cell r="AC226">
            <v>86611</v>
          </cell>
          <cell r="AD226">
            <v>93540</v>
          </cell>
          <cell r="AE226">
            <v>101023</v>
          </cell>
        </row>
        <row r="227">
          <cell r="S227">
            <v>14750</v>
          </cell>
          <cell r="T227">
            <v>12400</v>
          </cell>
          <cell r="U227">
            <v>10400</v>
          </cell>
          <cell r="V227">
            <v>10400</v>
          </cell>
          <cell r="W227">
            <v>10400</v>
          </cell>
          <cell r="X227">
            <v>10400</v>
          </cell>
          <cell r="Y227">
            <v>10400</v>
          </cell>
          <cell r="Z227">
            <v>10400</v>
          </cell>
          <cell r="AA227">
            <v>10400</v>
          </cell>
          <cell r="AB227">
            <v>10400</v>
          </cell>
          <cell r="AC227">
            <v>10400</v>
          </cell>
          <cell r="AD227">
            <v>10400</v>
          </cell>
          <cell r="AE227">
            <v>10400</v>
          </cell>
        </row>
        <row r="228">
          <cell r="S228">
            <v>4046</v>
          </cell>
          <cell r="T228">
            <v>4451</v>
          </cell>
          <cell r="U228">
            <v>4896</v>
          </cell>
          <cell r="V228">
            <v>5386</v>
          </cell>
          <cell r="W228">
            <v>5925</v>
          </cell>
          <cell r="X228">
            <v>6518</v>
          </cell>
          <cell r="Y228">
            <v>7170</v>
          </cell>
          <cell r="Z228">
            <v>7887</v>
          </cell>
          <cell r="AA228">
            <v>8676</v>
          </cell>
          <cell r="AB228">
            <v>9544</v>
          </cell>
          <cell r="AC228">
            <v>10498</v>
          </cell>
          <cell r="AD228">
            <v>11548</v>
          </cell>
          <cell r="AE228">
            <v>12703</v>
          </cell>
        </row>
        <row r="304">
          <cell r="S304" t="str">
            <v>FY2023</v>
          </cell>
          <cell r="T304" t="str">
            <v>FY2024</v>
          </cell>
          <cell r="U304" t="str">
            <v>FY2025</v>
          </cell>
          <cell r="V304" t="str">
            <v>FY2026</v>
          </cell>
          <cell r="W304" t="str">
            <v>FY2027</v>
          </cell>
          <cell r="X304" t="str">
            <v>FY2028</v>
          </cell>
          <cell r="Y304" t="str">
            <v>FY2029</v>
          </cell>
          <cell r="Z304" t="str">
            <v>FY2030</v>
          </cell>
          <cell r="AA304" t="str">
            <v>FY2031</v>
          </cell>
          <cell r="AB304" t="str">
            <v>FY2032</v>
          </cell>
          <cell r="AC304" t="str">
            <v>FY2033</v>
          </cell>
          <cell r="AD304" t="str">
            <v>FY2034</v>
          </cell>
          <cell r="AE304" t="str">
            <v>FY2035</v>
          </cell>
          <cell r="AF304" t="str">
            <v>Annual increase</v>
          </cell>
        </row>
        <row r="305">
          <cell r="S305">
            <v>30087</v>
          </cell>
          <cell r="T305">
            <v>32494.5</v>
          </cell>
          <cell r="U305">
            <v>35094</v>
          </cell>
          <cell r="V305">
            <v>37902</v>
          </cell>
          <cell r="W305">
            <v>40934</v>
          </cell>
          <cell r="X305">
            <v>44209</v>
          </cell>
          <cell r="Y305">
            <v>47746</v>
          </cell>
          <cell r="Z305">
            <v>51566</v>
          </cell>
          <cell r="AA305">
            <v>55691</v>
          </cell>
          <cell r="AB305">
            <v>60146</v>
          </cell>
          <cell r="AC305">
            <v>64958</v>
          </cell>
          <cell r="AD305">
            <v>70155</v>
          </cell>
          <cell r="AE305">
            <v>75767</v>
          </cell>
          <cell r="AF305">
            <v>0.08</v>
          </cell>
        </row>
        <row r="306">
          <cell r="S306">
            <v>10029</v>
          </cell>
          <cell r="T306">
            <v>10831.5</v>
          </cell>
          <cell r="U306">
            <v>11698</v>
          </cell>
          <cell r="V306">
            <v>12634</v>
          </cell>
          <cell r="W306">
            <v>13645</v>
          </cell>
          <cell r="X306">
            <v>14737</v>
          </cell>
          <cell r="Y306">
            <v>15916</v>
          </cell>
          <cell r="Z306">
            <v>17189</v>
          </cell>
          <cell r="AA306">
            <v>18564</v>
          </cell>
          <cell r="AB306">
            <v>20049</v>
          </cell>
          <cell r="AC306">
            <v>21653</v>
          </cell>
          <cell r="AD306">
            <v>23385</v>
          </cell>
          <cell r="AE306">
            <v>25256</v>
          </cell>
          <cell r="AF306">
            <v>0.08</v>
          </cell>
        </row>
        <row r="307">
          <cell r="S307">
            <v>40116</v>
          </cell>
          <cell r="T307">
            <v>43326</v>
          </cell>
          <cell r="U307">
            <v>46792</v>
          </cell>
          <cell r="V307">
            <v>50536</v>
          </cell>
          <cell r="W307">
            <v>54579</v>
          </cell>
          <cell r="X307">
            <v>58946</v>
          </cell>
          <cell r="Y307">
            <v>63662</v>
          </cell>
          <cell r="Z307">
            <v>68755</v>
          </cell>
          <cell r="AA307">
            <v>74255</v>
          </cell>
          <cell r="AB307">
            <v>80195</v>
          </cell>
          <cell r="AC307">
            <v>86611</v>
          </cell>
          <cell r="AD307">
            <v>93540</v>
          </cell>
          <cell r="AE307">
            <v>101023</v>
          </cell>
        </row>
        <row r="308">
          <cell r="S308">
            <v>14750</v>
          </cell>
          <cell r="T308">
            <v>14750</v>
          </cell>
          <cell r="U308">
            <v>14750</v>
          </cell>
          <cell r="V308">
            <v>14750</v>
          </cell>
          <cell r="W308">
            <v>14750</v>
          </cell>
          <cell r="X308">
            <v>14750</v>
          </cell>
          <cell r="Y308">
            <v>14750</v>
          </cell>
          <cell r="Z308">
            <v>14750</v>
          </cell>
          <cell r="AA308">
            <v>14750</v>
          </cell>
          <cell r="AB308">
            <v>14750</v>
          </cell>
          <cell r="AC308">
            <v>14750</v>
          </cell>
          <cell r="AD308">
            <v>14750</v>
          </cell>
          <cell r="AE308">
            <v>14750</v>
          </cell>
          <cell r="AF308">
            <v>0</v>
          </cell>
        </row>
        <row r="309">
          <cell r="S309">
            <v>4046</v>
          </cell>
          <cell r="T309">
            <v>4451</v>
          </cell>
          <cell r="U309">
            <v>4896</v>
          </cell>
          <cell r="V309">
            <v>5386</v>
          </cell>
          <cell r="W309">
            <v>5925</v>
          </cell>
          <cell r="X309">
            <v>6518</v>
          </cell>
          <cell r="Y309">
            <v>7170</v>
          </cell>
          <cell r="Z309">
            <v>7887</v>
          </cell>
          <cell r="AA309">
            <v>8676</v>
          </cell>
          <cell r="AB309">
            <v>9544</v>
          </cell>
          <cell r="AC309">
            <v>10498</v>
          </cell>
          <cell r="AD309">
            <v>11548</v>
          </cell>
          <cell r="AE309">
            <v>12703</v>
          </cell>
          <cell r="AF309">
            <v>0.1</v>
          </cell>
        </row>
        <row r="385">
          <cell r="S385" t="str">
            <v>FY2023</v>
          </cell>
          <cell r="T385" t="str">
            <v>FY2024</v>
          </cell>
          <cell r="U385" t="str">
            <v>FY2025</v>
          </cell>
          <cell r="V385" t="str">
            <v>FY2026</v>
          </cell>
          <cell r="W385" t="str">
            <v>FY2027</v>
          </cell>
          <cell r="X385" t="str">
            <v>FY2028</v>
          </cell>
          <cell r="Y385" t="str">
            <v>FY2029</v>
          </cell>
          <cell r="Z385" t="str">
            <v>FY2030</v>
          </cell>
          <cell r="AA385" t="str">
            <v>FY2031</v>
          </cell>
          <cell r="AB385" t="str">
            <v>FY2032</v>
          </cell>
          <cell r="AC385" t="str">
            <v>FY2033</v>
          </cell>
          <cell r="AD385" t="str">
            <v>FY2034</v>
          </cell>
          <cell r="AE385" t="str">
            <v>FY2035</v>
          </cell>
          <cell r="AF385" t="str">
            <v>Annual increase</v>
          </cell>
        </row>
        <row r="386">
          <cell r="S386">
            <v>30087</v>
          </cell>
          <cell r="T386">
            <v>32494.5</v>
          </cell>
          <cell r="U386">
            <v>35094</v>
          </cell>
          <cell r="V386">
            <v>37902</v>
          </cell>
          <cell r="W386">
            <v>40934</v>
          </cell>
          <cell r="X386">
            <v>44209</v>
          </cell>
          <cell r="Y386">
            <v>47746</v>
          </cell>
          <cell r="Z386">
            <v>51566</v>
          </cell>
          <cell r="AA386">
            <v>55691</v>
          </cell>
          <cell r="AB386">
            <v>60146</v>
          </cell>
          <cell r="AC386">
            <v>64958</v>
          </cell>
          <cell r="AD386">
            <v>70155</v>
          </cell>
          <cell r="AE386">
            <v>75767</v>
          </cell>
          <cell r="AF386">
            <v>0.08</v>
          </cell>
        </row>
        <row r="387">
          <cell r="S387">
            <v>10029</v>
          </cell>
          <cell r="T387">
            <v>10831.5</v>
          </cell>
          <cell r="U387">
            <v>11698</v>
          </cell>
          <cell r="V387">
            <v>12634</v>
          </cell>
          <cell r="W387">
            <v>13645</v>
          </cell>
          <cell r="X387">
            <v>14737</v>
          </cell>
          <cell r="Y387">
            <v>15916</v>
          </cell>
          <cell r="Z387">
            <v>17189</v>
          </cell>
          <cell r="AA387">
            <v>18564</v>
          </cell>
          <cell r="AB387">
            <v>20049</v>
          </cell>
          <cell r="AC387">
            <v>21653</v>
          </cell>
          <cell r="AD387">
            <v>23385</v>
          </cell>
          <cell r="AE387">
            <v>25256</v>
          </cell>
          <cell r="AF387">
            <v>0.08</v>
          </cell>
        </row>
        <row r="388">
          <cell r="S388">
            <v>40116</v>
          </cell>
          <cell r="T388">
            <v>43326</v>
          </cell>
          <cell r="U388">
            <v>46792</v>
          </cell>
          <cell r="V388">
            <v>50536</v>
          </cell>
          <cell r="W388">
            <v>54579</v>
          </cell>
          <cell r="X388">
            <v>58946</v>
          </cell>
          <cell r="Y388">
            <v>63662</v>
          </cell>
          <cell r="Z388">
            <v>68755</v>
          </cell>
          <cell r="AA388">
            <v>74255</v>
          </cell>
          <cell r="AB388">
            <v>80195</v>
          </cell>
          <cell r="AC388">
            <v>86611</v>
          </cell>
          <cell r="AD388">
            <v>93540</v>
          </cell>
          <cell r="AE388">
            <v>101023</v>
          </cell>
        </row>
        <row r="389">
          <cell r="S389">
            <v>14750</v>
          </cell>
          <cell r="T389">
            <v>12400</v>
          </cell>
          <cell r="U389">
            <v>10400</v>
          </cell>
          <cell r="V389">
            <v>10400</v>
          </cell>
          <cell r="W389">
            <v>10400</v>
          </cell>
          <cell r="X389">
            <v>10400</v>
          </cell>
          <cell r="Y389">
            <v>10400</v>
          </cell>
          <cell r="Z389">
            <v>10400</v>
          </cell>
          <cell r="AA389">
            <v>10400</v>
          </cell>
          <cell r="AB389">
            <v>10400</v>
          </cell>
          <cell r="AC389">
            <v>10400</v>
          </cell>
          <cell r="AD389">
            <v>10400</v>
          </cell>
          <cell r="AE389">
            <v>10400</v>
          </cell>
          <cell r="AF389">
            <v>0</v>
          </cell>
        </row>
        <row r="390">
          <cell r="S390">
            <v>4046</v>
          </cell>
          <cell r="T390">
            <v>4451</v>
          </cell>
          <cell r="U390">
            <v>4896</v>
          </cell>
          <cell r="V390">
            <v>5386</v>
          </cell>
          <cell r="W390">
            <v>5925</v>
          </cell>
          <cell r="X390">
            <v>6518</v>
          </cell>
          <cell r="Y390">
            <v>7170</v>
          </cell>
          <cell r="Z390">
            <v>7887</v>
          </cell>
          <cell r="AA390">
            <v>8676</v>
          </cell>
          <cell r="AB390">
            <v>9544</v>
          </cell>
          <cell r="AC390">
            <v>10498</v>
          </cell>
          <cell r="AD390">
            <v>11548</v>
          </cell>
          <cell r="AE390">
            <v>12703</v>
          </cell>
          <cell r="AF390">
            <v>0.1</v>
          </cell>
        </row>
        <row r="466">
          <cell r="S466" t="str">
            <v>FY2023</v>
          </cell>
          <cell r="T466" t="str">
            <v>FY2024</v>
          </cell>
          <cell r="U466" t="str">
            <v>FY2025</v>
          </cell>
          <cell r="V466" t="str">
            <v>FY2026</v>
          </cell>
          <cell r="W466" t="str">
            <v>FY2027</v>
          </cell>
          <cell r="X466" t="str">
            <v>FY2028</v>
          </cell>
          <cell r="Y466" t="str">
            <v>FY2029</v>
          </cell>
          <cell r="Z466" t="str">
            <v>FY2030</v>
          </cell>
          <cell r="AA466" t="str">
            <v>FY2031</v>
          </cell>
          <cell r="AB466" t="str">
            <v>FY2032</v>
          </cell>
          <cell r="AC466" t="str">
            <v>FY2033</v>
          </cell>
          <cell r="AD466" t="str">
            <v>FY2034</v>
          </cell>
          <cell r="AE466" t="str">
            <v>FY2035</v>
          </cell>
          <cell r="AF466" t="str">
            <v>Annual increase</v>
          </cell>
        </row>
        <row r="467">
          <cell r="S467">
            <v>30087</v>
          </cell>
          <cell r="T467">
            <v>32494.5</v>
          </cell>
          <cell r="U467">
            <v>35094</v>
          </cell>
          <cell r="V467">
            <v>37902</v>
          </cell>
          <cell r="W467">
            <v>40934</v>
          </cell>
          <cell r="X467">
            <v>44209</v>
          </cell>
          <cell r="Y467">
            <v>47746</v>
          </cell>
          <cell r="Z467">
            <v>51566</v>
          </cell>
          <cell r="AA467">
            <v>55691</v>
          </cell>
          <cell r="AB467">
            <v>60146</v>
          </cell>
          <cell r="AC467">
            <v>64958</v>
          </cell>
          <cell r="AD467">
            <v>70155</v>
          </cell>
          <cell r="AE467">
            <v>75767</v>
          </cell>
          <cell r="AF467">
            <v>0.08</v>
          </cell>
        </row>
        <row r="468">
          <cell r="S468">
            <v>10029</v>
          </cell>
          <cell r="T468">
            <v>10831.5</v>
          </cell>
          <cell r="U468">
            <v>11698</v>
          </cell>
          <cell r="V468">
            <v>12634</v>
          </cell>
          <cell r="W468">
            <v>13645</v>
          </cell>
          <cell r="X468">
            <v>14737</v>
          </cell>
          <cell r="Y468">
            <v>15916</v>
          </cell>
          <cell r="Z468">
            <v>17189</v>
          </cell>
          <cell r="AA468">
            <v>18564</v>
          </cell>
          <cell r="AB468">
            <v>20049</v>
          </cell>
          <cell r="AC468">
            <v>21653</v>
          </cell>
          <cell r="AD468">
            <v>23385</v>
          </cell>
          <cell r="AE468">
            <v>25256</v>
          </cell>
          <cell r="AF468">
            <v>0.08</v>
          </cell>
        </row>
        <row r="469">
          <cell r="S469">
            <v>40116</v>
          </cell>
          <cell r="T469">
            <v>43326</v>
          </cell>
          <cell r="U469">
            <v>46792</v>
          </cell>
          <cell r="V469">
            <v>50536</v>
          </cell>
          <cell r="W469">
            <v>54579</v>
          </cell>
          <cell r="X469">
            <v>58946</v>
          </cell>
          <cell r="Y469">
            <v>63662</v>
          </cell>
          <cell r="Z469">
            <v>68755</v>
          </cell>
          <cell r="AA469">
            <v>74255</v>
          </cell>
          <cell r="AB469">
            <v>80195</v>
          </cell>
          <cell r="AC469">
            <v>86611</v>
          </cell>
          <cell r="AD469">
            <v>93540</v>
          </cell>
          <cell r="AE469">
            <v>101023</v>
          </cell>
        </row>
        <row r="470">
          <cell r="S470">
            <v>14750</v>
          </cell>
          <cell r="T470">
            <v>14750</v>
          </cell>
          <cell r="U470">
            <v>14750</v>
          </cell>
          <cell r="V470">
            <v>14750</v>
          </cell>
          <cell r="W470">
            <v>14750</v>
          </cell>
          <cell r="X470">
            <v>14750</v>
          </cell>
          <cell r="Y470">
            <v>14750</v>
          </cell>
          <cell r="Z470">
            <v>14750</v>
          </cell>
          <cell r="AA470">
            <v>14750</v>
          </cell>
          <cell r="AB470">
            <v>14750</v>
          </cell>
          <cell r="AC470">
            <v>14750</v>
          </cell>
          <cell r="AD470">
            <v>14750</v>
          </cell>
          <cell r="AE470">
            <v>14750</v>
          </cell>
          <cell r="AF470">
            <v>0</v>
          </cell>
        </row>
        <row r="471">
          <cell r="S471">
            <v>4046</v>
          </cell>
          <cell r="T471">
            <v>4451</v>
          </cell>
          <cell r="U471">
            <v>4896</v>
          </cell>
          <cell r="V471">
            <v>5386</v>
          </cell>
          <cell r="W471">
            <v>5925</v>
          </cell>
          <cell r="X471">
            <v>6518</v>
          </cell>
          <cell r="Y471">
            <v>7170</v>
          </cell>
          <cell r="Z471">
            <v>7887</v>
          </cell>
          <cell r="AA471">
            <v>8676</v>
          </cell>
          <cell r="AB471">
            <v>9544</v>
          </cell>
          <cell r="AC471">
            <v>10498</v>
          </cell>
          <cell r="AD471">
            <v>11548</v>
          </cell>
          <cell r="AE471">
            <v>12703</v>
          </cell>
          <cell r="AF471">
            <v>0.1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929F3D-7C81-4FDA-813F-692D3A5667DF}" name="Table1" displayName="Table1" ref="A1:B11" totalsRowShown="0" headerRowDxfId="18">
  <autoFilter ref="A1:B11" xr:uid="{1A929F3D-7C81-4FDA-813F-692D3A5667DF}"/>
  <tableColumns count="2">
    <tableColumn id="1" xr3:uid="{9936CA34-D631-49C3-A8FD-BF25228CB040}" name="Months" dataDxfId="17"/>
    <tableColumn id="2" xr3:uid="{0704C639-C1B0-4A0A-9523-3138E8A77438}" name="FTE" dataDxfId="16" dataCellStyle="Percent">
      <calculatedColumnFormula>A2/12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0D2DB9A-E2DD-4162-A4E3-719546495BC3}" name="Table4" displayName="Table4" ref="D1:F7" totalsRowShown="0" headerRowDxfId="15" dataDxfId="14">
  <autoFilter ref="D1:F7" xr:uid="{60D2DB9A-E2DD-4162-A4E3-719546495BC3}"/>
  <tableColumns count="3">
    <tableColumn id="2" xr3:uid="{950CB17D-681C-4472-8A27-9BEFC56BFAF6}" name="# Months" dataDxfId="13"/>
    <tableColumn id="1" xr3:uid="{BCD8C206-494D-45A3-92F6-C308F3C764FA}" name="# Semesters" dataDxfId="12"/>
    <tableColumn id="3" xr3:uid="{E068F4DD-2F96-40F9-9696-08013475D79A}" name="AY or Summer" dataDxfId="11"/>
  </tableColumns>
  <tableStyleInfo name="TableStyleLight8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99F4F96-2221-423F-BDD0-ABB2BD8D7780}" name="Table5" displayName="Table5" ref="Q1:Q9" totalsRowShown="0" headerRowDxfId="10" dataDxfId="9" headerRowCellStyle="Percent" dataCellStyle="Percent">
  <tableColumns count="1">
    <tableColumn id="1" xr3:uid="{FCE446C0-429B-4E6D-8210-F141D7FAF392}" name="Annual Cost of Living Increase (For Cost Estimation Only)" dataDxfId="8" dataCellStyle="Percent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95F26BD-FE14-43AE-A7A5-FEF8478A8C5E}" name="Table15" displayName="Table15" ref="V1:V8" totalsRowShown="0" headerRowDxfId="7" dataDxfId="6" headerRowCellStyle="Percent" dataCellStyle="Percent">
  <autoFilter ref="V1:V8" xr:uid="{595F26BD-FE14-43AE-A7A5-FEF8478A8C5E}"/>
  <tableColumns count="1">
    <tableColumn id="1" xr3:uid="{454434FA-6129-447D-8CF4-CF2C4B139F56}" name="Rates" dataDxfId="5" dataCellStyle="Percent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D2E63A3-9E01-4825-83CF-6913D5113B6E}" name="Table6" displayName="Table6" ref="S1:T33" totalsRowShown="0">
  <tableColumns count="2">
    <tableColumn id="1" xr3:uid="{EF24C44A-4337-40B4-8571-2C07B431CC6D}" name="Clark Internal Account Codes and Positions_x000a_Faculty &amp; Staff Account Codes"/>
    <tableColumn id="2" xr3:uid="{B13E10B6-15CE-4F45-BD1B-4D48E6079624}" name="Acct Codes" dataDxfId="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9EF807-5999-4856-BBE1-85B52CD15584}" name="Table2" displayName="Table2" ref="AB1:AD5" totalsRowShown="0">
  <autoFilter ref="AB1:AD5" xr:uid="{859EF807-5999-4856-BBE1-85B52CD15584}"/>
  <tableColumns count="3">
    <tableColumn id="1" xr3:uid="{D94851B3-8C9A-4F6A-A646-C16649F9A33A}" name="Tenure Promotions"/>
    <tableColumn id="3" xr3:uid="{6D6158DF-700F-4082-B14B-ECBDBE7273AC}" name="Level"/>
    <tableColumn id="2" xr3:uid="{68D36981-0E8F-4E37-96D8-73AF9159ABFA}" name="Amt" dataDxfId="3" dataCellStyle="Comma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B837EC6-2106-49E0-AF2E-5362A969B9A5}" name="Table7" displayName="Table7" ref="X1:X7" totalsRowShown="0" headerRowDxfId="2" dataDxfId="1" headerRowCellStyle="Percent" dataCellStyle="Percent">
  <autoFilter ref="X1:X7" xr:uid="{CB837EC6-2106-49E0-AF2E-5362A969B9A5}"/>
  <tableColumns count="1">
    <tableColumn id="1" xr3:uid="{FBAF5DA3-73F5-4A68-B8C7-CBF9E51E22DD}" name="AcctCode" dataDxfId="0" dataCellStyle="Percent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vmlDrawing" Target="../drawings/vmlDrawing2.vml"/><Relationship Id="rId7" Type="http://schemas.openxmlformats.org/officeDocument/2006/relationships/table" Target="../tables/table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sites.clarku.edu/business-docs/download/fringe-rates/?_gl=1*129vo3j*_gcl_au*MTAxNTcwMTc0MS4xNzEzODE2NTI5" TargetMode="External"/><Relationship Id="rId6" Type="http://schemas.openxmlformats.org/officeDocument/2006/relationships/table" Target="../tables/table3.xml"/><Relationship Id="rId11" Type="http://schemas.openxmlformats.org/officeDocument/2006/relationships/comments" Target="../comments2.xml"/><Relationship Id="rId5" Type="http://schemas.openxmlformats.org/officeDocument/2006/relationships/table" Target="../tables/table2.xml"/><Relationship Id="rId10" Type="http://schemas.openxmlformats.org/officeDocument/2006/relationships/table" Target="../tables/table7.xml"/><Relationship Id="rId4" Type="http://schemas.openxmlformats.org/officeDocument/2006/relationships/table" Target="../tables/table1.xml"/><Relationship Id="rId9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CDC57-370E-4D9E-B87E-261BC726250E}">
  <sheetPr>
    <tabColor rgb="FFC00000"/>
  </sheetPr>
  <dimension ref="A1:K16"/>
  <sheetViews>
    <sheetView showGridLines="0" zoomScale="96" zoomScaleNormal="96" workbookViewId="0">
      <selection activeCell="A2" sqref="A2:K2"/>
    </sheetView>
  </sheetViews>
  <sheetFormatPr defaultRowHeight="12.75"/>
  <cols>
    <col min="1" max="10" width="9.140625" style="237"/>
    <col min="11" max="11" width="72.85546875" style="237" customWidth="1"/>
    <col min="12" max="16384" width="9.140625" style="237"/>
  </cols>
  <sheetData>
    <row r="1" spans="1:11" ht="31.5">
      <c r="A1" s="346" t="s">
        <v>0</v>
      </c>
      <c r="B1" s="303"/>
      <c r="C1" s="303"/>
      <c r="D1" s="303"/>
      <c r="E1" s="303"/>
      <c r="F1" s="303"/>
      <c r="G1" s="303"/>
      <c r="H1" s="303"/>
      <c r="I1" s="303"/>
      <c r="J1" s="303"/>
      <c r="K1" s="345" t="s">
        <v>236</v>
      </c>
    </row>
    <row r="2" spans="1:11" ht="120.75" customHeight="1">
      <c r="A2" s="603" t="s">
        <v>219</v>
      </c>
      <c r="B2" s="604"/>
      <c r="C2" s="604"/>
      <c r="D2" s="604"/>
      <c r="E2" s="604"/>
      <c r="F2" s="604"/>
      <c r="G2" s="604"/>
      <c r="H2" s="604"/>
      <c r="I2" s="604"/>
      <c r="J2" s="604"/>
      <c r="K2" s="605"/>
    </row>
    <row r="3" spans="1:11" ht="67.5" customHeight="1">
      <c r="A3" s="612" t="s">
        <v>210</v>
      </c>
      <c r="B3" s="613"/>
      <c r="C3" s="613"/>
      <c r="D3" s="613"/>
      <c r="E3" s="613"/>
      <c r="F3" s="613"/>
      <c r="G3" s="613"/>
      <c r="H3" s="613"/>
      <c r="I3" s="613"/>
      <c r="J3" s="613"/>
      <c r="K3" s="614"/>
    </row>
    <row r="4" spans="1:11" ht="150.75" customHeight="1">
      <c r="A4" s="610" t="s">
        <v>198</v>
      </c>
      <c r="B4" s="611"/>
      <c r="C4" s="608" t="s">
        <v>211</v>
      </c>
      <c r="D4" s="608"/>
      <c r="E4" s="608"/>
      <c r="F4" s="608"/>
      <c r="G4" s="608"/>
      <c r="H4" s="608"/>
      <c r="I4" s="608"/>
      <c r="J4" s="608"/>
      <c r="K4" s="609"/>
    </row>
    <row r="5" spans="1:11" ht="61.5" customHeight="1">
      <c r="A5" s="615" t="s">
        <v>212</v>
      </c>
      <c r="B5" s="616"/>
      <c r="C5" s="601" t="s">
        <v>235</v>
      </c>
      <c r="D5" s="601"/>
      <c r="E5" s="601"/>
      <c r="F5" s="601"/>
      <c r="G5" s="601"/>
      <c r="H5" s="601"/>
      <c r="I5" s="601"/>
      <c r="J5" s="601"/>
      <c r="K5" s="602"/>
    </row>
    <row r="6" spans="1:11" ht="48.75" customHeight="1">
      <c r="A6" s="304"/>
      <c r="B6" s="305"/>
      <c r="C6" s="601" t="s">
        <v>207</v>
      </c>
      <c r="D6" s="601"/>
      <c r="E6" s="601"/>
      <c r="F6" s="601"/>
      <c r="G6" s="601"/>
      <c r="H6" s="601"/>
      <c r="I6" s="601"/>
      <c r="J6" s="601"/>
      <c r="K6" s="602"/>
    </row>
    <row r="7" spans="1:11" ht="39" customHeight="1">
      <c r="A7" s="304"/>
      <c r="B7" s="305"/>
      <c r="C7" s="601" t="s">
        <v>208</v>
      </c>
      <c r="D7" s="601"/>
      <c r="E7" s="601"/>
      <c r="F7" s="601"/>
      <c r="G7" s="601"/>
      <c r="H7" s="601"/>
      <c r="I7" s="601"/>
      <c r="J7" s="601"/>
      <c r="K7" s="602"/>
    </row>
    <row r="8" spans="1:11" ht="39" customHeight="1">
      <c r="A8" s="306"/>
      <c r="B8" s="307"/>
      <c r="C8" s="599" t="s">
        <v>209</v>
      </c>
      <c r="D8" s="599"/>
      <c r="E8" s="599"/>
      <c r="F8" s="599"/>
      <c r="G8" s="599"/>
      <c r="H8" s="599"/>
      <c r="I8" s="599"/>
      <c r="J8" s="599"/>
      <c r="K8" s="600"/>
    </row>
    <row r="9" spans="1:11" ht="46.5" customHeight="1">
      <c r="A9" s="306"/>
      <c r="B9" s="307"/>
      <c r="C9" s="601" t="s">
        <v>200</v>
      </c>
      <c r="D9" s="601"/>
      <c r="E9" s="601"/>
      <c r="F9" s="601"/>
      <c r="G9" s="601"/>
      <c r="H9" s="601"/>
      <c r="I9" s="601"/>
      <c r="J9" s="601"/>
      <c r="K9" s="602"/>
    </row>
    <row r="10" spans="1:11" ht="84.75" customHeight="1">
      <c r="A10" s="306"/>
      <c r="B10" s="307"/>
      <c r="C10" s="606" t="s">
        <v>206</v>
      </c>
      <c r="D10" s="606"/>
      <c r="E10" s="606"/>
      <c r="F10" s="606"/>
      <c r="G10" s="606"/>
      <c r="H10" s="606"/>
      <c r="I10" s="606"/>
      <c r="J10" s="606"/>
      <c r="K10" s="607"/>
    </row>
    <row r="11" spans="1:11" ht="40.5" customHeight="1">
      <c r="A11" s="306"/>
      <c r="B11" s="307"/>
      <c r="C11" s="601" t="s">
        <v>201</v>
      </c>
      <c r="D11" s="601"/>
      <c r="E11" s="601"/>
      <c r="F11" s="601"/>
      <c r="G11" s="601"/>
      <c r="H11" s="601"/>
      <c r="I11" s="601"/>
      <c r="J11" s="601"/>
      <c r="K11" s="602"/>
    </row>
    <row r="12" spans="1:11" ht="40.5" customHeight="1">
      <c r="A12" s="306"/>
      <c r="B12" s="307"/>
      <c r="C12" s="601" t="s">
        <v>202</v>
      </c>
      <c r="D12" s="601"/>
      <c r="E12" s="601"/>
      <c r="F12" s="601"/>
      <c r="G12" s="601"/>
      <c r="H12" s="601"/>
      <c r="I12" s="601"/>
      <c r="J12" s="601"/>
      <c r="K12" s="602"/>
    </row>
    <row r="13" spans="1:11" ht="39" customHeight="1">
      <c r="A13" s="306"/>
      <c r="B13" s="307"/>
      <c r="C13" s="601" t="s">
        <v>203</v>
      </c>
      <c r="D13" s="601"/>
      <c r="E13" s="601"/>
      <c r="F13" s="601"/>
      <c r="G13" s="601"/>
      <c r="H13" s="601"/>
      <c r="I13" s="601"/>
      <c r="J13" s="601"/>
      <c r="K13" s="602"/>
    </row>
    <row r="14" spans="1:11" ht="39" customHeight="1">
      <c r="A14" s="306"/>
      <c r="B14" s="307"/>
      <c r="C14" s="601" t="s">
        <v>204</v>
      </c>
      <c r="D14" s="601"/>
      <c r="E14" s="601"/>
      <c r="F14" s="601"/>
      <c r="G14" s="601"/>
      <c r="H14" s="601"/>
      <c r="I14" s="601"/>
      <c r="J14" s="601"/>
      <c r="K14" s="602"/>
    </row>
    <row r="15" spans="1:11" ht="57" customHeight="1">
      <c r="A15" s="306"/>
      <c r="B15" s="307"/>
      <c r="C15" s="601" t="s">
        <v>199</v>
      </c>
      <c r="D15" s="601"/>
      <c r="E15" s="601"/>
      <c r="F15" s="601"/>
      <c r="G15" s="601"/>
      <c r="H15" s="601"/>
      <c r="I15" s="601"/>
      <c r="J15" s="601"/>
      <c r="K15" s="602"/>
    </row>
    <row r="16" spans="1:11" ht="38.25" customHeight="1">
      <c r="A16" s="308"/>
      <c r="B16" s="309"/>
      <c r="C16" s="599" t="s">
        <v>205</v>
      </c>
      <c r="D16" s="599"/>
      <c r="E16" s="599"/>
      <c r="F16" s="599"/>
      <c r="G16" s="599"/>
      <c r="H16" s="599"/>
      <c r="I16" s="599"/>
      <c r="J16" s="599"/>
      <c r="K16" s="600"/>
    </row>
  </sheetData>
  <sheetProtection algorithmName="SHA-512" hashValue="Brty8qCu/5WSLtyEYXpQdIYGLCiqN+vsL0DD5RX8FntLR7nmANciYmJkeuhoWKDWHiAuwRWocPIMRNrU6gOEYw==" saltValue="ya2N3ntKjFuG9ACzZvLHCg==" spinCount="100000" sheet="1" objects="1" scenarios="1"/>
  <mergeCells count="17">
    <mergeCell ref="A2:K2"/>
    <mergeCell ref="C7:K7"/>
    <mergeCell ref="C9:K9"/>
    <mergeCell ref="C10:K10"/>
    <mergeCell ref="C11:K11"/>
    <mergeCell ref="C4:K4"/>
    <mergeCell ref="C6:K6"/>
    <mergeCell ref="A4:B4"/>
    <mergeCell ref="C8:K8"/>
    <mergeCell ref="A3:K3"/>
    <mergeCell ref="A5:B5"/>
    <mergeCell ref="C5:K5"/>
    <mergeCell ref="C16:K16"/>
    <mergeCell ref="C12:K12"/>
    <mergeCell ref="C13:K13"/>
    <mergeCell ref="C15:K15"/>
    <mergeCell ref="C14:K14"/>
  </mergeCells>
  <pageMargins left="0.7" right="0.7" top="0.75" bottom="0.75" header="0.3" footer="0.3"/>
  <pageSetup scale="5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CDE03-013C-4C43-987D-A0709F456822}">
  <sheetPr>
    <tabColor theme="3" tint="0.249977111117893"/>
    <pageSetUpPr fitToPage="1"/>
  </sheetPr>
  <dimension ref="A1:J140"/>
  <sheetViews>
    <sheetView showGridLines="0" tabSelected="1" topLeftCell="A3" zoomScale="84" zoomScaleNormal="84" workbookViewId="0">
      <pane xSplit="1" ySplit="7" topLeftCell="B10" activePane="bottomRight" state="frozen"/>
      <selection pane="topRight" activeCell="B3" sqref="B3"/>
      <selection pane="bottomLeft" activeCell="A9" sqref="A9"/>
      <selection pane="bottomRight" activeCell="C3" sqref="C3:E3"/>
    </sheetView>
  </sheetViews>
  <sheetFormatPr defaultColWidth="9.140625" defaultRowHeight="12.75"/>
  <cols>
    <col min="1" max="1" width="3.85546875" style="1" bestFit="1" customWidth="1"/>
    <col min="2" max="2" width="48" style="3" bestFit="1" customWidth="1"/>
    <col min="3" max="3" width="20.85546875" style="3" customWidth="1"/>
    <col min="4" max="4" width="13.7109375" style="3" customWidth="1"/>
    <col min="5" max="5" width="7.5703125" style="31" customWidth="1"/>
    <col min="6" max="6" width="16.28515625" style="3" bestFit="1" customWidth="1"/>
    <col min="7" max="7" width="4.140625" style="104" customWidth="1"/>
    <col min="8" max="8" width="26" style="31" customWidth="1"/>
    <col min="9" max="9" width="13.28515625" style="3" bestFit="1" customWidth="1"/>
    <col min="10" max="10" width="41.7109375" style="104" customWidth="1"/>
    <col min="11" max="16384" width="9.140625" style="3"/>
  </cols>
  <sheetData>
    <row r="1" spans="1:10">
      <c r="B1" s="2"/>
      <c r="C1" s="10"/>
      <c r="D1" s="10"/>
      <c r="E1" s="27"/>
      <c r="F1" s="241"/>
      <c r="G1" s="102"/>
      <c r="H1" s="33"/>
      <c r="I1" s="241"/>
      <c r="J1" s="102"/>
    </row>
    <row r="2" spans="1:10" ht="24.95" customHeight="1" thickBot="1">
      <c r="B2" s="4"/>
      <c r="C2" s="52"/>
      <c r="D2" s="43" t="s">
        <v>1</v>
      </c>
      <c r="E2" s="26"/>
      <c r="F2" s="168"/>
      <c r="G2" s="105"/>
      <c r="H2" s="169"/>
      <c r="I2" s="170"/>
      <c r="J2" s="106"/>
    </row>
    <row r="3" spans="1:10" ht="24.95" customHeight="1">
      <c r="B3" s="561" t="s">
        <v>2</v>
      </c>
      <c r="C3" s="619"/>
      <c r="D3" s="619"/>
      <c r="E3" s="619"/>
      <c r="F3" s="199" t="s">
        <v>3</v>
      </c>
      <c r="G3" s="620"/>
      <c r="H3" s="620"/>
      <c r="I3" s="621"/>
      <c r="J3" s="538"/>
    </row>
    <row r="4" spans="1:10" ht="24.95" customHeight="1">
      <c r="B4" s="562" t="s">
        <v>4</v>
      </c>
      <c r="C4" s="617"/>
      <c r="D4" s="617"/>
      <c r="E4" s="617"/>
      <c r="F4" s="617"/>
      <c r="G4" s="617"/>
      <c r="H4" s="617"/>
      <c r="I4" s="618"/>
      <c r="J4" s="539"/>
    </row>
    <row r="5" spans="1:10" ht="29.25" customHeight="1">
      <c r="B5" s="563" t="s">
        <v>6</v>
      </c>
      <c r="C5" s="626"/>
      <c r="D5" s="626"/>
      <c r="E5" s="626"/>
      <c r="F5" s="505" t="s">
        <v>7</v>
      </c>
      <c r="G5" s="622"/>
      <c r="H5" s="622"/>
      <c r="I5" s="623"/>
      <c r="J5" s="540"/>
    </row>
    <row r="6" spans="1:10" ht="24.95" customHeight="1">
      <c r="B6" s="564" t="s">
        <v>5</v>
      </c>
      <c r="C6" s="624"/>
      <c r="D6" s="624"/>
      <c r="E6" s="624"/>
      <c r="F6" s="624"/>
      <c r="G6" s="624"/>
      <c r="H6" s="624"/>
      <c r="I6" s="625"/>
      <c r="J6" s="541"/>
    </row>
    <row r="7" spans="1:10" ht="24.95" customHeight="1">
      <c r="B7" s="565" t="s">
        <v>8</v>
      </c>
      <c r="C7" s="357"/>
      <c r="D7" s="44" t="s">
        <v>9</v>
      </c>
      <c r="E7" s="644"/>
      <c r="F7" s="644"/>
      <c r="G7" s="627"/>
      <c r="H7" s="627"/>
      <c r="I7" s="628"/>
      <c r="J7" s="543"/>
    </row>
    <row r="8" spans="1:10" ht="24.95" customHeight="1" thickBot="1">
      <c r="B8" s="5"/>
      <c r="C8" s="53"/>
      <c r="D8" s="40"/>
      <c r="E8" s="41"/>
      <c r="F8" s="42"/>
      <c r="G8" s="103"/>
      <c r="H8" s="242"/>
      <c r="I8" s="542"/>
      <c r="J8" s="568" t="s">
        <v>240</v>
      </c>
    </row>
    <row r="9" spans="1:10" s="48" customFormat="1" ht="22.5" customHeight="1" thickBot="1">
      <c r="A9" s="47"/>
      <c r="B9" s="566"/>
      <c r="C9" s="567"/>
      <c r="D9" s="632" t="s">
        <v>10</v>
      </c>
      <c r="E9" s="633"/>
      <c r="F9" s="634"/>
      <c r="G9" s="506"/>
      <c r="H9" s="94" t="s">
        <v>11</v>
      </c>
      <c r="I9" s="173" t="s">
        <v>12</v>
      </c>
      <c r="J9" s="544" t="s">
        <v>233</v>
      </c>
    </row>
    <row r="10" spans="1:10" s="9" customFormat="1" ht="30" customHeight="1" thickBot="1">
      <c r="A10" s="8"/>
      <c r="B10" s="243"/>
      <c r="C10" s="244"/>
      <c r="D10" s="45" t="s">
        <v>13</v>
      </c>
      <c r="E10" s="28" t="s">
        <v>14</v>
      </c>
      <c r="F10" s="46" t="s">
        <v>15</v>
      </c>
      <c r="G10" s="507"/>
      <c r="H10" s="245"/>
      <c r="I10" s="174"/>
      <c r="J10" s="590"/>
    </row>
    <row r="11" spans="1:10" ht="18.75" customHeight="1">
      <c r="A11" s="232"/>
      <c r="B11" s="85" t="s">
        <v>16</v>
      </c>
      <c r="C11" s="171"/>
      <c r="D11" s="417"/>
      <c r="E11" s="418"/>
      <c r="F11" s="419"/>
      <c r="G11" s="508"/>
      <c r="H11" s="246"/>
      <c r="I11" s="175"/>
      <c r="J11" s="591"/>
    </row>
    <row r="12" spans="1:10" ht="15">
      <c r="A12" s="1" t="s">
        <v>17</v>
      </c>
      <c r="B12" s="420" t="s">
        <v>18</v>
      </c>
      <c r="C12" s="421"/>
      <c r="D12" s="422"/>
      <c r="E12" s="423"/>
      <c r="F12" s="424"/>
      <c r="G12" s="509"/>
      <c r="H12" s="247"/>
      <c r="I12" s="176"/>
      <c r="J12" s="588"/>
    </row>
    <row r="13" spans="1:10" ht="15">
      <c r="B13" s="425" t="s">
        <v>19</v>
      </c>
      <c r="C13" s="426" t="s">
        <v>20</v>
      </c>
      <c r="D13" s="422"/>
      <c r="E13" s="423"/>
      <c r="F13" s="424"/>
      <c r="G13" s="509"/>
      <c r="H13" s="248"/>
      <c r="I13" s="172"/>
      <c r="J13" s="589"/>
    </row>
    <row r="14" spans="1:10" ht="14.25">
      <c r="B14" s="427" t="s">
        <v>21</v>
      </c>
      <c r="C14" s="428"/>
      <c r="D14" s="429">
        <v>0</v>
      </c>
      <c r="E14" s="430">
        <f t="shared" ref="E14:E19" si="0">D14/12</f>
        <v>0</v>
      </c>
      <c r="F14" s="431">
        <f>H109*E14</f>
        <v>0</v>
      </c>
      <c r="G14" s="510"/>
      <c r="H14" s="249">
        <f>F14</f>
        <v>0</v>
      </c>
      <c r="I14" s="177"/>
      <c r="J14" s="554"/>
    </row>
    <row r="15" spans="1:10" ht="15">
      <c r="B15" s="432" t="s">
        <v>228</v>
      </c>
      <c r="C15" s="433"/>
      <c r="D15" s="548">
        <v>0</v>
      </c>
      <c r="E15" s="452">
        <f t="shared" si="0"/>
        <v>0</v>
      </c>
      <c r="F15" s="398">
        <f>H109*E15</f>
        <v>0</v>
      </c>
      <c r="G15" s="515"/>
      <c r="H15" s="250">
        <f>F15</f>
        <v>0</v>
      </c>
      <c r="I15" s="179">
        <v>6013</v>
      </c>
      <c r="J15" s="559"/>
    </row>
    <row r="16" spans="1:10" ht="14.25">
      <c r="B16" s="427" t="s">
        <v>22</v>
      </c>
      <c r="C16" s="428"/>
      <c r="D16" s="436">
        <v>0</v>
      </c>
      <c r="E16" s="435">
        <f t="shared" si="0"/>
        <v>0</v>
      </c>
      <c r="F16" s="391">
        <f>H110*E16</f>
        <v>0</v>
      </c>
      <c r="G16" s="510"/>
      <c r="H16" s="249">
        <f t="shared" ref="H16:H25" si="1">F16</f>
        <v>0</v>
      </c>
      <c r="I16" s="178"/>
      <c r="J16" s="554"/>
    </row>
    <row r="17" spans="1:10" ht="15">
      <c r="B17" s="432" t="s">
        <v>229</v>
      </c>
      <c r="C17" s="433"/>
      <c r="D17" s="548">
        <v>0</v>
      </c>
      <c r="E17" s="452">
        <f t="shared" si="0"/>
        <v>0</v>
      </c>
      <c r="F17" s="398">
        <f>H110*E17</f>
        <v>0</v>
      </c>
      <c r="G17" s="515"/>
      <c r="H17" s="250">
        <f t="shared" si="1"/>
        <v>0</v>
      </c>
      <c r="I17" s="179">
        <v>6013</v>
      </c>
      <c r="J17" s="559"/>
    </row>
    <row r="18" spans="1:10" ht="14.25">
      <c r="B18" s="427" t="s">
        <v>23</v>
      </c>
      <c r="C18" s="428"/>
      <c r="D18" s="436">
        <v>0</v>
      </c>
      <c r="E18" s="435">
        <f t="shared" si="0"/>
        <v>0</v>
      </c>
      <c r="F18" s="391">
        <f>H111*E18</f>
        <v>0</v>
      </c>
      <c r="G18" s="510"/>
      <c r="H18" s="249">
        <f t="shared" si="1"/>
        <v>0</v>
      </c>
      <c r="I18" s="178"/>
      <c r="J18" s="554"/>
    </row>
    <row r="19" spans="1:10" ht="15">
      <c r="B19" s="432" t="s">
        <v>230</v>
      </c>
      <c r="C19" s="433"/>
      <c r="D19" s="548">
        <v>0</v>
      </c>
      <c r="E19" s="452">
        <f t="shared" si="0"/>
        <v>0</v>
      </c>
      <c r="F19" s="549">
        <f>H111*E19</f>
        <v>0</v>
      </c>
      <c r="G19" s="510"/>
      <c r="H19" s="250">
        <f t="shared" si="1"/>
        <v>0</v>
      </c>
      <c r="I19" s="179">
        <v>6013</v>
      </c>
      <c r="J19" s="559"/>
    </row>
    <row r="20" spans="1:10" ht="14.25">
      <c r="B20" s="427" t="s">
        <v>223</v>
      </c>
      <c r="C20" s="428"/>
      <c r="D20" s="436">
        <v>0</v>
      </c>
      <c r="E20" s="435">
        <f t="shared" ref="E20:E21" si="2">D20/12</f>
        <v>0</v>
      </c>
      <c r="F20" s="391">
        <f>H112*E20</f>
        <v>0</v>
      </c>
      <c r="G20" s="510"/>
      <c r="H20" s="249">
        <f t="shared" si="1"/>
        <v>0</v>
      </c>
      <c r="I20" s="178"/>
      <c r="J20" s="554"/>
    </row>
    <row r="21" spans="1:10" ht="15">
      <c r="B21" s="432" t="s">
        <v>231</v>
      </c>
      <c r="C21" s="433"/>
      <c r="D21" s="548">
        <v>0</v>
      </c>
      <c r="E21" s="452">
        <f t="shared" si="2"/>
        <v>0</v>
      </c>
      <c r="F21" s="549">
        <f>H112*E21</f>
        <v>0</v>
      </c>
      <c r="G21" s="510"/>
      <c r="H21" s="250">
        <f t="shared" si="1"/>
        <v>0</v>
      </c>
      <c r="I21" s="179">
        <v>6013</v>
      </c>
      <c r="J21" s="559"/>
    </row>
    <row r="22" spans="1:10" ht="14.25">
      <c r="B22" s="427" t="s">
        <v>224</v>
      </c>
      <c r="C22" s="428"/>
      <c r="D22" s="436">
        <v>0</v>
      </c>
      <c r="E22" s="435">
        <f t="shared" ref="E22:E23" si="3">D22/12</f>
        <v>0</v>
      </c>
      <c r="F22" s="391">
        <f>H113*E22</f>
        <v>0</v>
      </c>
      <c r="G22" s="510"/>
      <c r="H22" s="249">
        <f t="shared" si="1"/>
        <v>0</v>
      </c>
      <c r="I22" s="178"/>
      <c r="J22" s="554"/>
    </row>
    <row r="23" spans="1:10" ht="15">
      <c r="B23" s="437" t="s">
        <v>232</v>
      </c>
      <c r="C23" s="438"/>
      <c r="D23" s="434">
        <v>0</v>
      </c>
      <c r="E23" s="435">
        <f t="shared" si="3"/>
        <v>0</v>
      </c>
      <c r="F23" s="391">
        <f>H113*E23</f>
        <v>0</v>
      </c>
      <c r="G23" s="510"/>
      <c r="H23" s="250">
        <f t="shared" si="1"/>
        <v>0</v>
      </c>
      <c r="I23" s="179">
        <v>6013</v>
      </c>
      <c r="J23" s="559"/>
    </row>
    <row r="24" spans="1:10" ht="14.25">
      <c r="B24" s="439" t="s">
        <v>24</v>
      </c>
      <c r="C24" s="440"/>
      <c r="D24" s="441">
        <v>0</v>
      </c>
      <c r="E24" s="442">
        <f>D24</f>
        <v>0</v>
      </c>
      <c r="F24" s="443">
        <f>E24*D114</f>
        <v>0</v>
      </c>
      <c r="G24" s="511"/>
      <c r="H24" s="249">
        <f t="shared" si="1"/>
        <v>0</v>
      </c>
      <c r="I24" s="238">
        <v>6014</v>
      </c>
      <c r="J24" s="560"/>
    </row>
    <row r="25" spans="1:10" ht="14.25">
      <c r="B25" s="439" t="s">
        <v>24</v>
      </c>
      <c r="C25" s="440"/>
      <c r="D25" s="441">
        <v>0</v>
      </c>
      <c r="E25" s="442">
        <f>D25</f>
        <v>0</v>
      </c>
      <c r="F25" s="443">
        <f>E25*D115</f>
        <v>0</v>
      </c>
      <c r="G25" s="511"/>
      <c r="H25" s="97">
        <f t="shared" si="1"/>
        <v>0</v>
      </c>
      <c r="I25" s="238">
        <v>6014</v>
      </c>
      <c r="J25" s="560"/>
    </row>
    <row r="26" spans="1:10" ht="14.25">
      <c r="B26" s="444"/>
      <c r="C26" s="445"/>
      <c r="D26" s="446"/>
      <c r="E26" s="447"/>
      <c r="F26" s="398"/>
      <c r="G26" s="512"/>
      <c r="H26" s="254"/>
      <c r="I26" s="180"/>
      <c r="J26" s="587"/>
    </row>
    <row r="27" spans="1:10" ht="15">
      <c r="B27" s="425" t="s">
        <v>25</v>
      </c>
      <c r="C27" s="425" t="s">
        <v>20</v>
      </c>
      <c r="D27" s="422"/>
      <c r="E27" s="423"/>
      <c r="F27" s="424"/>
      <c r="G27" s="513"/>
      <c r="H27" s="248"/>
      <c r="I27" s="172"/>
      <c r="J27" s="586"/>
    </row>
    <row r="28" spans="1:10" ht="14.25">
      <c r="B28" s="592" t="s">
        <v>26</v>
      </c>
      <c r="C28" s="593"/>
      <c r="D28" s="594"/>
      <c r="E28" s="499">
        <f>D28/12</f>
        <v>0</v>
      </c>
      <c r="F28" s="500">
        <f>H116*E28</f>
        <v>0</v>
      </c>
      <c r="G28" s="514"/>
      <c r="H28" s="97">
        <f>F28</f>
        <v>0</v>
      </c>
      <c r="I28" s="186"/>
      <c r="J28" s="559"/>
    </row>
    <row r="29" spans="1:10" ht="14.25">
      <c r="B29" s="592" t="s">
        <v>27</v>
      </c>
      <c r="C29" s="593"/>
      <c r="D29" s="594"/>
      <c r="E29" s="499">
        <f>D29/12</f>
        <v>0</v>
      </c>
      <c r="F29" s="500">
        <f>H117*E29</f>
        <v>0</v>
      </c>
      <c r="G29" s="510"/>
      <c r="H29" s="251">
        <f t="shared" ref="H29:H30" si="4">F29</f>
        <v>0</v>
      </c>
      <c r="I29" s="186"/>
      <c r="J29" s="560"/>
    </row>
    <row r="30" spans="1:10" ht="14.25">
      <c r="B30" s="449" t="s">
        <v>28</v>
      </c>
      <c r="C30" s="450"/>
      <c r="D30" s="451"/>
      <c r="E30" s="452">
        <f>D30/12</f>
        <v>0</v>
      </c>
      <c r="F30" s="398">
        <f>H118*E30</f>
        <v>0</v>
      </c>
      <c r="G30" s="515"/>
      <c r="H30" s="251">
        <f t="shared" si="4"/>
        <v>0</v>
      </c>
      <c r="I30" s="179"/>
      <c r="J30" s="560"/>
    </row>
    <row r="31" spans="1:10" ht="14.25">
      <c r="B31" s="453"/>
      <c r="C31" s="454"/>
      <c r="D31" s="455"/>
      <c r="E31" s="435"/>
      <c r="F31" s="391"/>
      <c r="G31" s="516"/>
      <c r="H31" s="256"/>
      <c r="I31" s="180"/>
      <c r="J31" s="587"/>
    </row>
    <row r="32" spans="1:10" ht="22.5" customHeight="1">
      <c r="A32" s="1" t="s">
        <v>29</v>
      </c>
      <c r="B32" s="456" t="s">
        <v>30</v>
      </c>
      <c r="C32" s="421"/>
      <c r="D32" s="422"/>
      <c r="E32" s="423"/>
      <c r="F32" s="424"/>
      <c r="G32" s="513"/>
      <c r="H32" s="248"/>
      <c r="I32" s="172"/>
      <c r="J32" s="575"/>
    </row>
    <row r="33" spans="2:10" ht="15">
      <c r="B33" s="425" t="s">
        <v>31</v>
      </c>
      <c r="C33" s="457" t="s">
        <v>20</v>
      </c>
      <c r="D33" s="422"/>
      <c r="E33" s="423"/>
      <c r="F33" s="424"/>
      <c r="G33" s="513"/>
      <c r="H33" s="248"/>
      <c r="I33" s="172"/>
      <c r="J33" s="586"/>
    </row>
    <row r="34" spans="2:10" ht="14.25">
      <c r="B34" s="458" t="s">
        <v>32</v>
      </c>
      <c r="C34" s="459"/>
      <c r="D34" s="460"/>
      <c r="E34" s="435" t="str">
        <f>IF(D34=9,2*9.5/26,IF(D34=4.5,1*9.5/26,IF(D34=3,1*7/26,IF(D34=2,1*4/26,IF(D34=1,1*2/26,IF(D34=0,"0%"))))))</f>
        <v>0%</v>
      </c>
      <c r="F34" s="391">
        <f>H119*E34</f>
        <v>0</v>
      </c>
      <c r="G34" s="510"/>
      <c r="H34" s="249">
        <f>F34</f>
        <v>0</v>
      </c>
      <c r="I34" s="181">
        <v>6055</v>
      </c>
      <c r="J34" s="554"/>
    </row>
    <row r="35" spans="2:10" ht="14.25">
      <c r="B35" s="463" t="s">
        <v>33</v>
      </c>
      <c r="C35" s="464"/>
      <c r="D35" s="465"/>
      <c r="E35" s="452" t="str">
        <f>IF(D35=9,2*9.5/26,IF(D35=4.5,1*9.5/26,IF(D35=3,1*7/26,IF(D35=2,1*4/26,IF(D35=1,1*2/26,IF(D35=0,"0%"))))))</f>
        <v>0%</v>
      </c>
      <c r="F35" s="549">
        <f>H119*E35</f>
        <v>0</v>
      </c>
      <c r="G35" s="510"/>
      <c r="H35" s="250">
        <f t="shared" ref="H35:H37" si="5">F35</f>
        <v>0</v>
      </c>
      <c r="I35" s="595">
        <v>6060</v>
      </c>
      <c r="J35" s="559"/>
    </row>
    <row r="36" spans="2:10" ht="14.25">
      <c r="B36" s="462" t="s">
        <v>34</v>
      </c>
      <c r="C36" s="461"/>
      <c r="D36" s="460"/>
      <c r="E36" s="435" t="str">
        <f>IF(D36=9,2*9.5/26,IF(D36=4.5,1*9.5/26,IF(D36=3,1*7/26,IF(D36=2.25,1*4.75/26,IF(D36=2,1*4/26,IF(D36=1,1*2/26,IF(D36=0,"0%")))))))</f>
        <v>0%</v>
      </c>
      <c r="F36" s="391">
        <f>H119*E36</f>
        <v>0</v>
      </c>
      <c r="G36" s="510"/>
      <c r="H36" s="249">
        <f t="shared" si="5"/>
        <v>0</v>
      </c>
      <c r="I36" s="181">
        <v>6055</v>
      </c>
      <c r="J36" s="554"/>
    </row>
    <row r="37" spans="2:10" ht="14.25">
      <c r="B37" s="463" t="s">
        <v>35</v>
      </c>
      <c r="C37" s="464"/>
      <c r="D37" s="465"/>
      <c r="E37" s="452" t="str">
        <f t="shared" ref="E37" si="6">IF(D37=9,2*9.5/26,IF(D37=4.5,1*9.5/26,IF(D37=3,1*7/26,IF(D37=2,1*4/26,IF(D37=1,1*2/26,IF(D37=0,"0%"))))))</f>
        <v>0%</v>
      </c>
      <c r="F37" s="398">
        <f>H119*E37</f>
        <v>0</v>
      </c>
      <c r="G37" s="515"/>
      <c r="H37" s="251">
        <f t="shared" si="5"/>
        <v>0</v>
      </c>
      <c r="I37" s="181">
        <v>6060</v>
      </c>
      <c r="J37" s="559"/>
    </row>
    <row r="38" spans="2:10" ht="14.25">
      <c r="B38" s="466"/>
      <c r="C38" s="467"/>
      <c r="D38" s="468"/>
      <c r="E38" s="469"/>
      <c r="F38" s="470"/>
      <c r="G38" s="512"/>
      <c r="H38" s="254"/>
      <c r="I38" s="182"/>
      <c r="J38" s="555"/>
    </row>
    <row r="39" spans="2:10" ht="26.25" customHeight="1">
      <c r="B39" s="471" t="s">
        <v>36</v>
      </c>
      <c r="C39" s="472" t="s">
        <v>37</v>
      </c>
      <c r="D39" s="473" t="s">
        <v>38</v>
      </c>
      <c r="E39" s="474" t="s">
        <v>39</v>
      </c>
      <c r="F39" s="475" t="s">
        <v>40</v>
      </c>
      <c r="G39" s="517" t="s">
        <v>41</v>
      </c>
      <c r="H39" s="152"/>
      <c r="I39" s="183"/>
      <c r="J39" s="575"/>
    </row>
    <row r="40" spans="2:10" ht="14.25">
      <c r="B40" s="458" t="s">
        <v>42</v>
      </c>
      <c r="C40" s="476"/>
      <c r="D40" s="477"/>
      <c r="E40" s="478"/>
      <c r="F40" s="479">
        <f>C40*D40*E40*F120</f>
        <v>0</v>
      </c>
      <c r="G40" s="510"/>
      <c r="H40" s="97">
        <f>F40</f>
        <v>0</v>
      </c>
      <c r="I40" s="181">
        <v>6060</v>
      </c>
      <c r="J40" s="559"/>
    </row>
    <row r="41" spans="2:10" ht="14.25">
      <c r="B41" s="462" t="s">
        <v>43</v>
      </c>
      <c r="C41" s="480"/>
      <c r="D41" s="481"/>
      <c r="E41" s="482"/>
      <c r="F41" s="483">
        <f>C41*D41*E41*F120</f>
        <v>0</v>
      </c>
      <c r="G41" s="510"/>
      <c r="H41" s="97">
        <f>F41</f>
        <v>0</v>
      </c>
      <c r="I41" s="181">
        <v>6060</v>
      </c>
      <c r="J41" s="560"/>
    </row>
    <row r="42" spans="2:10" ht="14.25">
      <c r="B42" s="484" t="s">
        <v>44</v>
      </c>
      <c r="C42" s="485"/>
      <c r="D42" s="486"/>
      <c r="E42" s="487"/>
      <c r="F42" s="483">
        <f>C42*D42*E42*F121</f>
        <v>0</v>
      </c>
      <c r="G42" s="510"/>
      <c r="H42" s="97">
        <f t="shared" ref="H42:H47" si="7">F42</f>
        <v>0</v>
      </c>
      <c r="I42" s="181">
        <v>6061</v>
      </c>
      <c r="J42" s="560"/>
    </row>
    <row r="43" spans="2:10" ht="14.25">
      <c r="B43" s="484" t="s">
        <v>45</v>
      </c>
      <c r="C43" s="485"/>
      <c r="D43" s="486"/>
      <c r="E43" s="487"/>
      <c r="F43" s="483">
        <f>C43*D43*E43*F121</f>
        <v>0</v>
      </c>
      <c r="G43" s="510"/>
      <c r="H43" s="97">
        <f t="shared" si="7"/>
        <v>0</v>
      </c>
      <c r="I43" s="181">
        <v>6061</v>
      </c>
      <c r="J43" s="560"/>
    </row>
    <row r="44" spans="2:10" ht="14.25">
      <c r="B44" s="488" t="s">
        <v>46</v>
      </c>
      <c r="C44" s="489"/>
      <c r="D44" s="490"/>
      <c r="E44" s="491"/>
      <c r="F44" s="483">
        <f>C44*D44*E44*F122</f>
        <v>0</v>
      </c>
      <c r="G44" s="510"/>
      <c r="H44" s="97">
        <f t="shared" si="7"/>
        <v>0</v>
      </c>
      <c r="I44" s="181">
        <v>6053</v>
      </c>
      <c r="J44" s="560"/>
    </row>
    <row r="45" spans="2:10" ht="14.25">
      <c r="B45" s="488" t="s">
        <v>47</v>
      </c>
      <c r="C45" s="489"/>
      <c r="D45" s="490"/>
      <c r="E45" s="491"/>
      <c r="F45" s="483">
        <f>C45*D45*E45*F122</f>
        <v>0</v>
      </c>
      <c r="G45" s="510"/>
      <c r="H45" s="97">
        <f t="shared" si="7"/>
        <v>0</v>
      </c>
      <c r="I45" s="181">
        <v>6057</v>
      </c>
      <c r="J45" s="559"/>
    </row>
    <row r="46" spans="2:10" ht="14.25">
      <c r="B46" s="448" t="s">
        <v>221</v>
      </c>
      <c r="C46" s="492"/>
      <c r="D46" s="493"/>
      <c r="E46" s="494"/>
      <c r="F46" s="483">
        <f>C46*D46*E46*F123</f>
        <v>0</v>
      </c>
      <c r="G46" s="510"/>
      <c r="H46" s="97">
        <f t="shared" si="7"/>
        <v>0</v>
      </c>
      <c r="I46" s="178"/>
      <c r="J46" s="560"/>
    </row>
    <row r="47" spans="2:10" ht="14.25">
      <c r="B47" s="449" t="s">
        <v>48</v>
      </c>
      <c r="C47" s="495"/>
      <c r="D47" s="496"/>
      <c r="E47" s="497"/>
      <c r="F47" s="498">
        <f>C47*D47*E47*F124</f>
        <v>0</v>
      </c>
      <c r="G47" s="515"/>
      <c r="H47" s="97">
        <f t="shared" si="7"/>
        <v>0</v>
      </c>
      <c r="I47" s="179"/>
      <c r="J47" s="560"/>
    </row>
    <row r="48" spans="2:10" ht="14.25">
      <c r="B48" s="466"/>
      <c r="C48" s="467"/>
      <c r="D48" s="411"/>
      <c r="E48" s="499"/>
      <c r="F48" s="500"/>
      <c r="G48" s="518"/>
      <c r="H48" s="254"/>
      <c r="I48" s="180"/>
      <c r="J48" s="555"/>
    </row>
    <row r="49" spans="1:10" s="16" customFormat="1" ht="18.75" customHeight="1" thickBot="1">
      <c r="A49" s="14"/>
      <c r="B49" s="501" t="s">
        <v>49</v>
      </c>
      <c r="C49" s="502"/>
      <c r="D49" s="503"/>
      <c r="E49" s="504"/>
      <c r="F49" s="503">
        <f>SUM(F14:F47)</f>
        <v>0</v>
      </c>
      <c r="G49" s="519"/>
      <c r="H49" s="15">
        <f>F49</f>
        <v>0</v>
      </c>
      <c r="I49" s="192">
        <f>SUM(H14:H47)</f>
        <v>0</v>
      </c>
      <c r="J49" s="574"/>
    </row>
    <row r="50" spans="1:10">
      <c r="B50" s="257"/>
      <c r="C50" s="257"/>
      <c r="D50" s="258"/>
      <c r="E50" s="30"/>
      <c r="F50" s="259"/>
      <c r="G50" s="520"/>
      <c r="H50" s="260"/>
      <c r="I50" s="184"/>
      <c r="J50" s="555"/>
    </row>
    <row r="51" spans="1:10" ht="18" customHeight="1" thickBot="1">
      <c r="A51" s="1" t="s">
        <v>50</v>
      </c>
      <c r="B51" s="141" t="s">
        <v>51</v>
      </c>
      <c r="C51" s="141"/>
      <c r="D51" s="358"/>
      <c r="E51" s="359"/>
      <c r="F51" s="360"/>
      <c r="G51" s="521"/>
      <c r="H51" s="261"/>
      <c r="I51" s="185"/>
      <c r="J51" s="573"/>
    </row>
    <row r="52" spans="1:10" ht="15">
      <c r="B52" s="384" t="s">
        <v>52</v>
      </c>
      <c r="C52" s="384"/>
      <c r="D52" s="385">
        <v>0.45900000000000002</v>
      </c>
      <c r="E52" s="386"/>
      <c r="F52" s="387">
        <f>F14*D52</f>
        <v>0</v>
      </c>
      <c r="G52" s="522"/>
      <c r="H52" s="262">
        <f>F52</f>
        <v>0</v>
      </c>
      <c r="I52" s="347"/>
      <c r="J52" s="554"/>
    </row>
    <row r="53" spans="1:10" ht="15">
      <c r="B53" s="388" t="s">
        <v>53</v>
      </c>
      <c r="C53" s="388"/>
      <c r="D53" s="389">
        <v>0.45900000000000002</v>
      </c>
      <c r="E53" s="390"/>
      <c r="F53" s="391">
        <f>F16*D53</f>
        <v>0</v>
      </c>
      <c r="G53" s="516"/>
      <c r="H53" s="262">
        <f t="shared" ref="H53:H62" si="8">F53</f>
        <v>0</v>
      </c>
      <c r="I53" s="178"/>
      <c r="J53" s="554"/>
    </row>
    <row r="54" spans="1:10" ht="15">
      <c r="B54" s="388" t="s">
        <v>54</v>
      </c>
      <c r="C54" s="388"/>
      <c r="D54" s="389">
        <v>0.45900000000000002</v>
      </c>
      <c r="E54" s="390"/>
      <c r="F54" s="391">
        <f>F18*D54</f>
        <v>0</v>
      </c>
      <c r="G54" s="516"/>
      <c r="H54" s="262">
        <f t="shared" si="8"/>
        <v>0</v>
      </c>
      <c r="I54" s="178"/>
      <c r="J54" s="554"/>
    </row>
    <row r="55" spans="1:10" ht="15">
      <c r="B55" s="388" t="s">
        <v>55</v>
      </c>
      <c r="C55" s="388"/>
      <c r="D55" s="392">
        <v>0.13500000000000001</v>
      </c>
      <c r="E55" s="390"/>
      <c r="F55" s="391">
        <f>SUM(F15+F17+F19+F24+F25)*D55</f>
        <v>0</v>
      </c>
      <c r="G55" s="516"/>
      <c r="H55" s="262">
        <f t="shared" si="8"/>
        <v>0</v>
      </c>
      <c r="I55" s="178">
        <v>6107</v>
      </c>
      <c r="J55" s="554"/>
    </row>
    <row r="56" spans="1:10" ht="15">
      <c r="B56" s="388" t="s">
        <v>56</v>
      </c>
      <c r="C56" s="388"/>
      <c r="D56" s="389">
        <v>0.26100000000000001</v>
      </c>
      <c r="E56" s="390"/>
      <c r="F56" s="391">
        <f>SUM(F28:F30)*D56</f>
        <v>0</v>
      </c>
      <c r="G56" s="516"/>
      <c r="H56" s="262">
        <f t="shared" si="8"/>
        <v>0</v>
      </c>
      <c r="I56" s="178"/>
      <c r="J56" s="554"/>
    </row>
    <row r="57" spans="1:10" ht="15">
      <c r="B57" s="388" t="s">
        <v>57</v>
      </c>
      <c r="C57" s="388"/>
      <c r="D57" s="393">
        <v>9.7000000000000003E-2</v>
      </c>
      <c r="E57" s="394"/>
      <c r="F57" s="391">
        <f>(F34+F36)*D57</f>
        <v>0</v>
      </c>
      <c r="G57" s="516"/>
      <c r="H57" s="262">
        <f t="shared" si="8"/>
        <v>0</v>
      </c>
      <c r="I57" s="178">
        <v>6105</v>
      </c>
      <c r="J57" s="554"/>
    </row>
    <row r="58" spans="1:10" ht="15">
      <c r="B58" s="388" t="s">
        <v>58</v>
      </c>
      <c r="C58" s="388"/>
      <c r="D58" s="393">
        <v>9.7000000000000003E-2</v>
      </c>
      <c r="E58" s="394"/>
      <c r="F58" s="391">
        <f>(F35+F37+F41)*D58</f>
        <v>0</v>
      </c>
      <c r="G58" s="516"/>
      <c r="H58" s="262">
        <f t="shared" si="8"/>
        <v>0</v>
      </c>
      <c r="I58" s="178">
        <v>6105</v>
      </c>
      <c r="J58" s="554"/>
    </row>
    <row r="59" spans="1:10" ht="15">
      <c r="B59" s="388" t="s">
        <v>59</v>
      </c>
      <c r="C59" s="388"/>
      <c r="D59" s="393">
        <v>9.7000000000000003E-2</v>
      </c>
      <c r="E59" s="394"/>
      <c r="F59" s="391">
        <f>F43*D59</f>
        <v>0</v>
      </c>
      <c r="G59" s="516"/>
      <c r="H59" s="262">
        <f t="shared" si="8"/>
        <v>0</v>
      </c>
      <c r="I59" s="178">
        <v>6105</v>
      </c>
      <c r="J59" s="554"/>
    </row>
    <row r="60" spans="1:10" ht="15">
      <c r="B60" s="388" t="s">
        <v>60</v>
      </c>
      <c r="C60" s="388"/>
      <c r="D60" s="393">
        <v>9.7000000000000003E-2</v>
      </c>
      <c r="E60" s="394"/>
      <c r="F60" s="391">
        <f>F45*D60</f>
        <v>0</v>
      </c>
      <c r="G60" s="516"/>
      <c r="H60" s="262">
        <f t="shared" si="8"/>
        <v>0</v>
      </c>
      <c r="I60" s="178">
        <v>6105</v>
      </c>
      <c r="J60" s="554"/>
    </row>
    <row r="61" spans="1:10" ht="15">
      <c r="B61" s="388" t="s">
        <v>220</v>
      </c>
      <c r="C61" s="388"/>
      <c r="D61" s="395">
        <v>0.26100000000000001</v>
      </c>
      <c r="E61" s="394"/>
      <c r="F61" s="391">
        <f>F46*D61</f>
        <v>0</v>
      </c>
      <c r="G61" s="516"/>
      <c r="H61" s="262">
        <f t="shared" si="8"/>
        <v>0</v>
      </c>
      <c r="I61" s="178"/>
      <c r="J61" s="554"/>
    </row>
    <row r="62" spans="1:10" ht="15">
      <c r="B62" s="361" t="s">
        <v>61</v>
      </c>
      <c r="C62" s="361"/>
      <c r="D62" s="396">
        <v>0.13500000000000001</v>
      </c>
      <c r="E62" s="397"/>
      <c r="F62" s="398">
        <f>F47*D62</f>
        <v>0</v>
      </c>
      <c r="G62" s="512"/>
      <c r="H62" s="263">
        <f t="shared" si="8"/>
        <v>0</v>
      </c>
      <c r="I62" s="179"/>
      <c r="J62" s="559"/>
    </row>
    <row r="63" spans="1:10" ht="15">
      <c r="B63" s="361"/>
      <c r="C63" s="361"/>
      <c r="D63" s="399"/>
      <c r="E63" s="397"/>
      <c r="F63" s="398"/>
      <c r="G63" s="512"/>
      <c r="H63" s="254"/>
      <c r="I63" s="182"/>
      <c r="J63" s="555"/>
    </row>
    <row r="64" spans="1:10" s="16" customFormat="1" ht="19.5" customHeight="1" thickBot="1">
      <c r="A64" s="14"/>
      <c r="B64" s="400" t="s">
        <v>62</v>
      </c>
      <c r="C64" s="400"/>
      <c r="D64" s="401"/>
      <c r="E64" s="402"/>
      <c r="F64" s="401">
        <f>SUM(F52:F62)</f>
        <v>0</v>
      </c>
      <c r="G64" s="523"/>
      <c r="H64" s="15">
        <f>F64</f>
        <v>0</v>
      </c>
      <c r="I64" s="192">
        <f>SUM(H52:H62)</f>
        <v>0</v>
      </c>
      <c r="J64" s="574"/>
    </row>
    <row r="65" spans="1:10" ht="15" thickBot="1">
      <c r="B65" s="403"/>
      <c r="C65" s="403"/>
      <c r="D65" s="404"/>
      <c r="E65" s="405"/>
      <c r="F65" s="391"/>
      <c r="G65" s="516"/>
      <c r="H65" s="265"/>
      <c r="I65" s="184"/>
      <c r="J65" s="555"/>
    </row>
    <row r="66" spans="1:10" s="13" customFormat="1" ht="19.5" customHeight="1" thickBot="1">
      <c r="A66" s="12"/>
      <c r="B66" s="112" t="s">
        <v>63</v>
      </c>
      <c r="C66" s="113"/>
      <c r="D66" s="113"/>
      <c r="E66" s="114"/>
      <c r="F66" s="113">
        <f>SUM(F49+F64)</f>
        <v>0</v>
      </c>
      <c r="G66" s="524"/>
      <c r="H66" s="139">
        <f>F66</f>
        <v>0</v>
      </c>
      <c r="I66" s="142">
        <f>H49+H64</f>
        <v>0</v>
      </c>
      <c r="J66" s="576"/>
    </row>
    <row r="67" spans="1:10" ht="14.25">
      <c r="B67" s="403"/>
      <c r="C67" s="406"/>
      <c r="D67" s="407"/>
      <c r="E67" s="408"/>
      <c r="F67" s="409"/>
      <c r="G67" s="516"/>
      <c r="H67" s="266"/>
      <c r="I67" s="184"/>
      <c r="J67" s="555"/>
    </row>
    <row r="68" spans="1:10" ht="15.75" thickBot="1">
      <c r="A68" s="84" t="s">
        <v>64</v>
      </c>
      <c r="B68" s="115" t="s">
        <v>65</v>
      </c>
      <c r="C68" s="115"/>
      <c r="D68" s="358"/>
      <c r="E68" s="359"/>
      <c r="F68" s="360"/>
      <c r="G68" s="525"/>
      <c r="H68" s="261"/>
      <c r="I68" s="185"/>
      <c r="J68" s="577"/>
    </row>
    <row r="69" spans="1:10" ht="14.25">
      <c r="B69" s="361" t="s">
        <v>66</v>
      </c>
      <c r="C69" s="406"/>
      <c r="D69" s="407"/>
      <c r="E69" s="410"/>
      <c r="F69" s="371"/>
      <c r="G69" s="512"/>
      <c r="H69" s="251">
        <f>F69</f>
        <v>0</v>
      </c>
      <c r="I69" s="179">
        <v>7310</v>
      </c>
      <c r="J69" s="559"/>
    </row>
    <row r="70" spans="1:10" ht="14.25">
      <c r="B70" s="363" t="s">
        <v>67</v>
      </c>
      <c r="C70" s="383"/>
      <c r="D70" s="411"/>
      <c r="E70" s="412"/>
      <c r="F70" s="362"/>
      <c r="G70" s="526"/>
      <c r="H70" s="97">
        <f>F70</f>
        <v>0</v>
      </c>
      <c r="I70" s="186">
        <v>7910</v>
      </c>
      <c r="J70" s="560"/>
    </row>
    <row r="71" spans="1:10" ht="15" thickBot="1">
      <c r="B71" s="413"/>
      <c r="C71" s="413"/>
      <c r="D71" s="414"/>
      <c r="E71" s="415"/>
      <c r="F71" s="416"/>
      <c r="G71" s="527"/>
      <c r="H71" s="267"/>
      <c r="I71" s="187"/>
      <c r="J71" s="555"/>
    </row>
    <row r="72" spans="1:10" s="48" customFormat="1" ht="18.75" customHeight="1" thickBot="1">
      <c r="A72" s="47"/>
      <c r="B72" s="90" t="s">
        <v>68</v>
      </c>
      <c r="C72" s="116"/>
      <c r="D72" s="117"/>
      <c r="E72" s="118"/>
      <c r="F72" s="119">
        <f>SUM(F69:F70)</f>
        <v>0</v>
      </c>
      <c r="G72" s="528"/>
      <c r="H72" s="95">
        <f>F72</f>
        <v>0</v>
      </c>
      <c r="I72" s="142">
        <f>H69+H70</f>
        <v>0</v>
      </c>
      <c r="J72" s="581"/>
    </row>
    <row r="73" spans="1:10" ht="15">
      <c r="B73" s="366"/>
      <c r="C73" s="366"/>
      <c r="D73" s="367"/>
      <c r="E73" s="368"/>
      <c r="F73" s="369"/>
      <c r="G73" s="529"/>
      <c r="H73" s="140"/>
      <c r="I73" s="184"/>
      <c r="J73" s="555"/>
    </row>
    <row r="74" spans="1:10" ht="15.75" thickBot="1">
      <c r="A74" s="1" t="s">
        <v>69</v>
      </c>
      <c r="B74" s="115" t="s">
        <v>70</v>
      </c>
      <c r="C74" s="115"/>
      <c r="D74" s="358"/>
      <c r="E74" s="359"/>
      <c r="F74" s="360"/>
      <c r="G74" s="525"/>
      <c r="H74" s="261"/>
      <c r="I74" s="185"/>
      <c r="J74" s="577"/>
    </row>
    <row r="75" spans="1:10" ht="14.25">
      <c r="B75" s="361" t="s">
        <v>71</v>
      </c>
      <c r="C75" s="638"/>
      <c r="D75" s="639"/>
      <c r="E75" s="640"/>
      <c r="F75" s="370"/>
      <c r="G75" s="520"/>
      <c r="H75" s="96">
        <f>F75</f>
        <v>0</v>
      </c>
      <c r="I75" s="179">
        <v>7900</v>
      </c>
      <c r="J75" s="554"/>
    </row>
    <row r="76" spans="1:10" ht="14.25">
      <c r="B76" s="361" t="s">
        <v>71</v>
      </c>
      <c r="C76" s="641"/>
      <c r="D76" s="642"/>
      <c r="E76" s="643"/>
      <c r="F76" s="371"/>
      <c r="G76" s="512"/>
      <c r="H76" s="96">
        <f>F76</f>
        <v>0</v>
      </c>
      <c r="I76" s="179">
        <v>7900</v>
      </c>
      <c r="J76" s="559"/>
    </row>
    <row r="77" spans="1:10" ht="15.75" thickBot="1">
      <c r="B77" s="366"/>
      <c r="C77" s="366"/>
      <c r="D77" s="372"/>
      <c r="E77" s="373"/>
      <c r="F77" s="374"/>
      <c r="G77" s="529"/>
      <c r="H77" s="140"/>
      <c r="I77" s="188"/>
      <c r="J77" s="555"/>
    </row>
    <row r="78" spans="1:10" s="48" customFormat="1" ht="18.75" customHeight="1" thickBot="1">
      <c r="B78" s="116" t="s">
        <v>72</v>
      </c>
      <c r="C78" s="116"/>
      <c r="D78" s="117"/>
      <c r="E78" s="118"/>
      <c r="F78" s="113">
        <f>SUM(F75:F77)</f>
        <v>0</v>
      </c>
      <c r="G78" s="530"/>
      <c r="H78" s="148">
        <f>F78</f>
        <v>0</v>
      </c>
      <c r="I78" s="142">
        <f>H75</f>
        <v>0</v>
      </c>
      <c r="J78" s="578"/>
    </row>
    <row r="79" spans="1:10" ht="15">
      <c r="B79" s="375"/>
      <c r="C79" s="375"/>
      <c r="D79" s="376"/>
      <c r="E79" s="377"/>
      <c r="F79" s="378"/>
      <c r="G79" s="531"/>
      <c r="H79" s="147"/>
      <c r="I79" s="189"/>
      <c r="J79" s="555"/>
    </row>
    <row r="80" spans="1:10" ht="15.75" thickBot="1">
      <c r="A80" s="1" t="s">
        <v>73</v>
      </c>
      <c r="B80" s="115" t="s">
        <v>74</v>
      </c>
      <c r="C80" s="115"/>
      <c r="D80" s="358"/>
      <c r="E80" s="359"/>
      <c r="F80" s="360"/>
      <c r="G80" s="525"/>
      <c r="H80" s="261"/>
      <c r="I80" s="185"/>
      <c r="J80" s="577"/>
    </row>
    <row r="81" spans="1:10" ht="15">
      <c r="B81" s="361" t="s">
        <v>75</v>
      </c>
      <c r="C81" s="379"/>
      <c r="D81" s="380"/>
      <c r="E81" s="381"/>
      <c r="F81" s="382">
        <v>0</v>
      </c>
      <c r="G81" s="512"/>
      <c r="H81" s="96">
        <f>F81</f>
        <v>0</v>
      </c>
      <c r="I81" s="179"/>
      <c r="J81" s="580"/>
    </row>
    <row r="82" spans="1:10" ht="15.75" thickBot="1">
      <c r="B82" s="383"/>
      <c r="C82" s="383"/>
      <c r="D82" s="367"/>
      <c r="E82" s="368"/>
      <c r="F82" s="369"/>
      <c r="G82" s="526"/>
      <c r="H82" s="143"/>
      <c r="I82" s="182"/>
      <c r="J82" s="555"/>
    </row>
    <row r="83" spans="1:10" ht="18.75" customHeight="1" thickBot="1">
      <c r="A83" s="232"/>
      <c r="B83" s="116" t="s">
        <v>76</v>
      </c>
      <c r="C83" s="116"/>
      <c r="D83" s="117"/>
      <c r="E83" s="118"/>
      <c r="F83" s="113">
        <f>SUM(F81)</f>
        <v>0</v>
      </c>
      <c r="G83" s="532"/>
      <c r="H83" s="149">
        <f>F83</f>
        <v>0</v>
      </c>
      <c r="I83" s="142">
        <f>H81</f>
        <v>0</v>
      </c>
      <c r="J83" s="579"/>
    </row>
    <row r="84" spans="1:10">
      <c r="B84" s="144"/>
      <c r="C84" s="144"/>
      <c r="D84" s="120"/>
      <c r="E84" s="145"/>
      <c r="F84" s="146"/>
      <c r="G84" s="531"/>
      <c r="H84" s="147"/>
      <c r="I84" s="189"/>
      <c r="J84" s="555"/>
    </row>
    <row r="85" spans="1:10" ht="15.75" thickBot="1">
      <c r="A85" s="84" t="s">
        <v>77</v>
      </c>
      <c r="B85" s="115" t="s">
        <v>78</v>
      </c>
      <c r="C85" s="115"/>
      <c r="D85" s="358"/>
      <c r="E85" s="359"/>
      <c r="F85" s="360"/>
      <c r="G85" s="525"/>
      <c r="H85" s="261"/>
      <c r="I85" s="185"/>
      <c r="J85" s="577"/>
    </row>
    <row r="86" spans="1:10" ht="14.25">
      <c r="A86" s="281">
        <v>1</v>
      </c>
      <c r="B86" s="361" t="s">
        <v>79</v>
      </c>
      <c r="C86" s="638"/>
      <c r="D86" s="639"/>
      <c r="E86" s="640"/>
      <c r="F86" s="362"/>
      <c r="G86" s="512"/>
      <c r="H86" s="97">
        <f>F86</f>
        <v>0</v>
      </c>
      <c r="I86" s="186">
        <v>7385</v>
      </c>
      <c r="J86" s="554"/>
    </row>
    <row r="87" spans="1:10" ht="14.25">
      <c r="A87" s="282">
        <v>2</v>
      </c>
      <c r="B87" s="361" t="s">
        <v>80</v>
      </c>
      <c r="C87" s="635"/>
      <c r="D87" s="636"/>
      <c r="E87" s="637"/>
      <c r="F87" s="362"/>
      <c r="G87" s="512"/>
      <c r="H87" s="97">
        <f>F87</f>
        <v>0</v>
      </c>
      <c r="I87" s="186">
        <v>7950</v>
      </c>
      <c r="J87" s="554"/>
    </row>
    <row r="88" spans="1:10" ht="14.25">
      <c r="A88" s="7">
        <v>3</v>
      </c>
      <c r="B88" s="363" t="s">
        <v>234</v>
      </c>
      <c r="C88" s="635"/>
      <c r="D88" s="636"/>
      <c r="E88" s="637"/>
      <c r="F88" s="362"/>
      <c r="G88" s="526"/>
      <c r="H88" s="97">
        <f t="shared" ref="H88:H94" si="9">F88</f>
        <v>0</v>
      </c>
      <c r="I88" s="186">
        <v>7190</v>
      </c>
      <c r="J88" s="554"/>
    </row>
    <row r="89" spans="1:10" ht="14.25">
      <c r="A89" s="282">
        <v>4</v>
      </c>
      <c r="B89" s="363" t="s">
        <v>81</v>
      </c>
      <c r="C89" s="635"/>
      <c r="D89" s="636"/>
      <c r="E89" s="637"/>
      <c r="F89" s="362"/>
      <c r="G89" s="526"/>
      <c r="H89" s="97">
        <f t="shared" si="9"/>
        <v>0</v>
      </c>
      <c r="I89" s="186"/>
      <c r="J89" s="554"/>
    </row>
    <row r="90" spans="1:10" ht="15">
      <c r="A90" s="7">
        <v>5</v>
      </c>
      <c r="B90" s="364" t="s">
        <v>82</v>
      </c>
      <c r="C90" s="635"/>
      <c r="D90" s="636"/>
      <c r="E90" s="637"/>
      <c r="F90" s="365"/>
      <c r="G90" s="513"/>
      <c r="H90" s="97">
        <f t="shared" si="9"/>
        <v>0</v>
      </c>
      <c r="I90" s="186">
        <v>7531</v>
      </c>
      <c r="J90" s="554"/>
    </row>
    <row r="91" spans="1:10" ht="14.25">
      <c r="A91" s="7">
        <v>6</v>
      </c>
      <c r="B91" s="363" t="s">
        <v>83</v>
      </c>
      <c r="C91" s="635"/>
      <c r="D91" s="636"/>
      <c r="E91" s="637"/>
      <c r="F91" s="362"/>
      <c r="G91" s="526"/>
      <c r="H91" s="97">
        <f t="shared" si="9"/>
        <v>0</v>
      </c>
      <c r="I91" s="186"/>
      <c r="J91" s="554"/>
    </row>
    <row r="92" spans="1:10" ht="14.25">
      <c r="A92" s="7">
        <v>6</v>
      </c>
      <c r="B92" s="363" t="s">
        <v>83</v>
      </c>
      <c r="C92" s="635"/>
      <c r="D92" s="636"/>
      <c r="E92" s="637"/>
      <c r="F92" s="362"/>
      <c r="G92" s="526"/>
      <c r="H92" s="97">
        <f t="shared" si="9"/>
        <v>0</v>
      </c>
      <c r="I92" s="186"/>
      <c r="J92" s="554"/>
    </row>
    <row r="93" spans="1:10" ht="14.25">
      <c r="A93" s="7">
        <v>6</v>
      </c>
      <c r="B93" s="363" t="s">
        <v>83</v>
      </c>
      <c r="C93" s="635"/>
      <c r="D93" s="636"/>
      <c r="E93" s="637"/>
      <c r="F93" s="362"/>
      <c r="G93" s="526"/>
      <c r="H93" s="97">
        <f t="shared" si="9"/>
        <v>0</v>
      </c>
      <c r="I93" s="186"/>
      <c r="J93" s="554"/>
    </row>
    <row r="94" spans="1:10" ht="14.25">
      <c r="A94" s="281">
        <v>6</v>
      </c>
      <c r="B94" s="363" t="s">
        <v>83</v>
      </c>
      <c r="C94" s="635"/>
      <c r="D94" s="636"/>
      <c r="E94" s="637"/>
      <c r="F94" s="362"/>
      <c r="G94" s="526"/>
      <c r="H94" s="97">
        <f t="shared" si="9"/>
        <v>0</v>
      </c>
      <c r="I94" s="186"/>
      <c r="J94" s="559"/>
    </row>
    <row r="95" spans="1:10" ht="13.5" thickBot="1">
      <c r="B95" s="264"/>
      <c r="C95" s="232"/>
      <c r="D95" s="255"/>
      <c r="E95" s="29"/>
      <c r="F95" s="232"/>
      <c r="G95" s="516"/>
      <c r="H95" s="256"/>
      <c r="I95" s="189"/>
      <c r="J95" s="555"/>
    </row>
    <row r="96" spans="1:10" s="48" customFormat="1" ht="18.75" customHeight="1" thickBot="1">
      <c r="A96" s="47"/>
      <c r="B96" s="85" t="s">
        <v>84</v>
      </c>
      <c r="C96" s="86"/>
      <c r="D96" s="87"/>
      <c r="E96" s="88"/>
      <c r="F96" s="89">
        <f>SUM(F86:F94)</f>
        <v>0</v>
      </c>
      <c r="G96" s="533"/>
      <c r="H96" s="98">
        <f>F96</f>
        <v>0</v>
      </c>
      <c r="I96" s="291">
        <f>SUM(H86:H94)</f>
        <v>0</v>
      </c>
      <c r="J96" s="578"/>
    </row>
    <row r="97" spans="1:10" s="126" customFormat="1" ht="20.100000000000001" customHeight="1">
      <c r="A97" s="121"/>
      <c r="B97" s="300" t="s">
        <v>85</v>
      </c>
      <c r="C97" s="122"/>
      <c r="D97" s="124"/>
      <c r="E97" s="125"/>
      <c r="F97" s="123">
        <f>F66+F72+F78+F83+F96</f>
        <v>0</v>
      </c>
      <c r="G97" s="534"/>
      <c r="H97" s="193">
        <f>F97</f>
        <v>0</v>
      </c>
      <c r="I97" s="553">
        <f>I66+I72+I78+I83+I96</f>
        <v>0</v>
      </c>
      <c r="J97" s="556"/>
    </row>
    <row r="98" spans="1:10" ht="20.100000000000001" customHeight="1" thickBot="1">
      <c r="B98" s="131"/>
      <c r="C98" s="132"/>
      <c r="D98" s="132"/>
      <c r="E98" s="283" t="s">
        <v>184</v>
      </c>
      <c r="F98" s="294">
        <f>F106</f>
        <v>0</v>
      </c>
      <c r="G98" s="535"/>
      <c r="H98" s="295">
        <f>F98</f>
        <v>0</v>
      </c>
      <c r="I98" s="292"/>
      <c r="J98" s="554"/>
    </row>
    <row r="99" spans="1:10" s="126" customFormat="1" ht="20.100000000000001" customHeight="1" thickBot="1">
      <c r="A99" s="121"/>
      <c r="B99" s="153" t="s">
        <v>185</v>
      </c>
      <c r="C99" s="135" t="s">
        <v>86</v>
      </c>
      <c r="D99" s="645">
        <v>0.503</v>
      </c>
      <c r="E99" s="646"/>
      <c r="F99" s="133">
        <f>F98*D99</f>
        <v>0</v>
      </c>
      <c r="G99" s="536"/>
      <c r="H99" s="194">
        <f>F99</f>
        <v>0</v>
      </c>
      <c r="I99" s="293">
        <v>7990</v>
      </c>
      <c r="J99" s="556"/>
    </row>
    <row r="100" spans="1:10" s="126" customFormat="1" ht="26.25" customHeight="1" thickBot="1">
      <c r="A100" s="121"/>
      <c r="B100" s="301" t="s">
        <v>87</v>
      </c>
      <c r="C100" s="127"/>
      <c r="D100" s="127"/>
      <c r="E100" s="134" t="s">
        <v>88</v>
      </c>
      <c r="F100" s="128">
        <f>SUM(F97+F99)</f>
        <v>0</v>
      </c>
      <c r="G100" s="537"/>
      <c r="H100" s="195">
        <f>F100</f>
        <v>0</v>
      </c>
      <c r="I100" s="142">
        <f>H97+H99</f>
        <v>0</v>
      </c>
      <c r="J100" s="582"/>
    </row>
    <row r="101" spans="1:10" ht="23.25" customHeight="1" thickBot="1">
      <c r="B101" s="264"/>
      <c r="C101" s="232"/>
      <c r="D101" s="232"/>
      <c r="F101" s="232"/>
      <c r="G101" s="107"/>
      <c r="H101" s="325"/>
      <c r="I101" s="324"/>
      <c r="J101" s="584"/>
    </row>
    <row r="102" spans="1:10">
      <c r="B102" s="286"/>
      <c r="C102" s="154"/>
      <c r="D102" s="155"/>
      <c r="E102" s="165" t="s">
        <v>93</v>
      </c>
      <c r="F102" s="91">
        <f>F97-F90</f>
        <v>0</v>
      </c>
      <c r="G102" s="109"/>
      <c r="H102" s="99">
        <f>H66+H72+H78+H83+H96-H90</f>
        <v>0</v>
      </c>
      <c r="I102" s="284"/>
      <c r="J102" s="555"/>
    </row>
    <row r="103" spans="1:10">
      <c r="B103" s="287"/>
      <c r="C103" s="130"/>
      <c r="D103" s="156"/>
      <c r="E103" s="166" t="s">
        <v>82</v>
      </c>
      <c r="F103" s="92">
        <f>+IF(F90&gt;24999.99,25000,F90)</f>
        <v>0</v>
      </c>
      <c r="G103" s="110"/>
      <c r="H103" s="100">
        <f>H90</f>
        <v>0</v>
      </c>
      <c r="I103" s="285"/>
      <c r="J103" s="555"/>
    </row>
    <row r="104" spans="1:10">
      <c r="B104" s="129"/>
      <c r="C104" s="130"/>
      <c r="D104" s="156"/>
      <c r="E104" s="166" t="s">
        <v>75</v>
      </c>
      <c r="F104" s="92">
        <f>F83</f>
        <v>0</v>
      </c>
      <c r="G104" s="110"/>
      <c r="H104" s="100">
        <f>H83</f>
        <v>0</v>
      </c>
      <c r="I104" s="190"/>
      <c r="J104" s="555"/>
    </row>
    <row r="105" spans="1:10" ht="13.5" thickBot="1">
      <c r="B105" s="157"/>
      <c r="C105" s="158"/>
      <c r="D105" s="159"/>
      <c r="E105" s="167" t="s">
        <v>94</v>
      </c>
      <c r="F105" s="93">
        <f>F78</f>
        <v>0</v>
      </c>
      <c r="G105" s="111"/>
      <c r="H105" s="101">
        <f>H78</f>
        <v>0</v>
      </c>
      <c r="I105" s="191"/>
      <c r="J105" s="555"/>
    </row>
    <row r="106" spans="1:10" ht="13.5" thickBot="1">
      <c r="B106" s="163"/>
      <c r="C106" s="164"/>
      <c r="D106" s="162"/>
      <c r="E106" s="160" t="s">
        <v>95</v>
      </c>
      <c r="F106" s="288">
        <f>SUM(F102:F103)-F104-F105</f>
        <v>0</v>
      </c>
      <c r="G106" s="161"/>
      <c r="H106" s="289">
        <f>SUM(H102:H103)-H104-H105</f>
        <v>0</v>
      </c>
      <c r="I106" s="290">
        <f>F106</f>
        <v>0</v>
      </c>
      <c r="J106" s="584"/>
    </row>
    <row r="107" spans="1:10" ht="13.5" thickBot="1">
      <c r="B107" s="264"/>
      <c r="C107" s="232"/>
      <c r="D107" s="255"/>
      <c r="E107" s="29"/>
      <c r="F107" s="232"/>
      <c r="G107" s="20"/>
      <c r="H107" s="268"/>
      <c r="I107" s="189"/>
      <c r="J107" s="583"/>
    </row>
    <row r="108" spans="1:10" ht="26.25">
      <c r="A108" s="629" t="s">
        <v>96</v>
      </c>
      <c r="B108" s="59" t="s">
        <v>97</v>
      </c>
      <c r="C108" s="356" t="s">
        <v>227</v>
      </c>
      <c r="D108" s="200" t="s">
        <v>98</v>
      </c>
      <c r="E108" s="314"/>
      <c r="F108" s="310" t="s">
        <v>99</v>
      </c>
      <c r="G108" s="299" t="s">
        <v>189</v>
      </c>
      <c r="H108" s="11" t="s">
        <v>100</v>
      </c>
      <c r="I108" s="552"/>
      <c r="J108" s="585"/>
    </row>
    <row r="109" spans="1:10">
      <c r="A109" s="630"/>
      <c r="B109" s="108" t="s">
        <v>101</v>
      </c>
      <c r="C109" s="351"/>
      <c r="D109" s="201">
        <v>0</v>
      </c>
      <c r="E109" s="315"/>
      <c r="F109" s="311" cm="1">
        <f t="array" ref="F109">_xlfn.IFS(G109="",(D109+D109*D125),G109="A",(D109+10000)+(D109+10000)*D125,G109="F",(D109+13000)+(D109+13000)*D125,G109="C",(D109+D126)+(D109+D126)*D125)</f>
        <v>0</v>
      </c>
      <c r="G109" s="327"/>
      <c r="H109" s="296">
        <f>F109/9*12</f>
        <v>0</v>
      </c>
      <c r="I109" s="550"/>
      <c r="J109" s="554"/>
    </row>
    <row r="110" spans="1:10">
      <c r="A110" s="630"/>
      <c r="B110" s="151" t="s">
        <v>102</v>
      </c>
      <c r="C110" s="352"/>
      <c r="D110" s="202">
        <v>0</v>
      </c>
      <c r="E110" s="316"/>
      <c r="F110" s="311" cm="1">
        <f t="array" ref="F110">_xlfn.IFS(G110="",(D110+D110*D125),G110="A",(D110+10000)+(D110+10000)*D125,G110="F",(D110+13000)+(D110+13000)*D125,G110="C",(D110+D126)+(D110+D126)*D125)</f>
        <v>0</v>
      </c>
      <c r="G110" s="328"/>
      <c r="H110" s="296">
        <f>F110/9*12</f>
        <v>0</v>
      </c>
      <c r="I110" s="551"/>
      <c r="J110" s="554"/>
    </row>
    <row r="111" spans="1:10">
      <c r="A111" s="630"/>
      <c r="B111" s="151" t="s">
        <v>103</v>
      </c>
      <c r="C111" s="352"/>
      <c r="D111" s="202">
        <v>0</v>
      </c>
      <c r="E111" s="316"/>
      <c r="F111" s="311" cm="1">
        <f t="array" ref="F111">_xlfn.IFS(G111="",(D111+D111*D125),G111="A",(D111+10000)+(D111+10000)*D125,G111="F",(D111+13000)+(D111+13000)*D125,G111="C",(D111+D126)+(D111+D126)*D125)</f>
        <v>0</v>
      </c>
      <c r="G111" s="328"/>
      <c r="H111" s="296">
        <f>F111/9*12</f>
        <v>0</v>
      </c>
      <c r="I111" s="551"/>
      <c r="J111" s="554"/>
    </row>
    <row r="112" spans="1:10">
      <c r="A112" s="630"/>
      <c r="B112" s="151" t="s">
        <v>225</v>
      </c>
      <c r="C112" s="352"/>
      <c r="D112" s="202">
        <v>0</v>
      </c>
      <c r="E112" s="316"/>
      <c r="F112" s="311" cm="1">
        <f t="array" ref="F112">_xlfn.IFS(G112="",(D112+D112*D126),G112="A",(D112+10000)+(D112+10000)*D126,G112="F",(D112+13000)+(D112+13000)*D126,G112="C",(D112+D127)+(D112+D127)*D126)</f>
        <v>0</v>
      </c>
      <c r="G112" s="328"/>
      <c r="H112" s="296">
        <f>F112/9*12</f>
        <v>0</v>
      </c>
      <c r="I112" s="551"/>
      <c r="J112" s="554"/>
    </row>
    <row r="113" spans="1:10">
      <c r="A113" s="630"/>
      <c r="B113" s="151" t="s">
        <v>226</v>
      </c>
      <c r="C113" s="352"/>
      <c r="D113" s="202">
        <v>0</v>
      </c>
      <c r="E113" s="316"/>
      <c r="F113" s="311" cm="1">
        <f t="array" ref="F113">_xlfn.IFS(G113="",(D113+D113*D127),G113="A",(D113+10000)+(D113+10000)*D127,G113="F",(D113+13000)+(D113+13000)*D127,G113="C",(D113+D128)+(D113+D128)*D127)</f>
        <v>0</v>
      </c>
      <c r="G113" s="328"/>
      <c r="H113" s="296">
        <f>F113/9*12</f>
        <v>0</v>
      </c>
      <c r="I113" s="551"/>
      <c r="J113" s="554"/>
    </row>
    <row r="114" spans="1:10">
      <c r="A114" s="630"/>
      <c r="B114" s="151" t="s">
        <v>104</v>
      </c>
      <c r="C114" s="352"/>
      <c r="D114" s="202">
        <v>0</v>
      </c>
      <c r="E114" s="316"/>
      <c r="F114" s="311">
        <f>D114</f>
        <v>0</v>
      </c>
      <c r="G114" s="321"/>
      <c r="H114" s="318">
        <f>F114</f>
        <v>0</v>
      </c>
      <c r="I114" s="545"/>
      <c r="J114" s="554"/>
    </row>
    <row r="115" spans="1:10">
      <c r="A115" s="630"/>
      <c r="B115" s="151" t="s">
        <v>104</v>
      </c>
      <c r="C115" s="352"/>
      <c r="D115" s="202">
        <v>0</v>
      </c>
      <c r="E115" s="316"/>
      <c r="F115" s="311">
        <f>D115</f>
        <v>0</v>
      </c>
      <c r="G115" s="321"/>
      <c r="H115" s="318">
        <f>F115</f>
        <v>0</v>
      </c>
      <c r="I115" s="545"/>
      <c r="J115" s="554"/>
    </row>
    <row r="116" spans="1:10">
      <c r="A116" s="630"/>
      <c r="B116" s="58" t="s">
        <v>238</v>
      </c>
      <c r="C116" s="353"/>
      <c r="D116" s="203">
        <v>0</v>
      </c>
      <c r="E116" s="316"/>
      <c r="F116" s="311">
        <f>D116+D116*D125</f>
        <v>0</v>
      </c>
      <c r="G116" s="321"/>
      <c r="H116" s="318">
        <f>F116</f>
        <v>0</v>
      </c>
      <c r="I116" s="545"/>
      <c r="J116" s="554"/>
    </row>
    <row r="117" spans="1:10">
      <c r="A117" s="630"/>
      <c r="B117" s="58" t="s">
        <v>237</v>
      </c>
      <c r="C117" s="353"/>
      <c r="D117" s="203">
        <v>0</v>
      </c>
      <c r="E117" s="316"/>
      <c r="F117" s="311">
        <f>D117+D117*D125</f>
        <v>0</v>
      </c>
      <c r="G117" s="321"/>
      <c r="H117" s="318">
        <f>F117</f>
        <v>0</v>
      </c>
      <c r="I117" s="545"/>
      <c r="J117" s="554"/>
    </row>
    <row r="118" spans="1:10" s="6" customFormat="1">
      <c r="A118" s="630"/>
      <c r="B118" s="240" t="s">
        <v>239</v>
      </c>
      <c r="C118" s="354"/>
      <c r="D118" s="239">
        <v>0</v>
      </c>
      <c r="E118" s="297"/>
      <c r="F118" s="312">
        <f>D118+D118*D125</f>
        <v>0</v>
      </c>
      <c r="G118" s="322"/>
      <c r="H118" s="319">
        <f>F118</f>
        <v>0</v>
      </c>
      <c r="I118" s="546"/>
      <c r="J118" s="557"/>
    </row>
    <row r="119" spans="1:10">
      <c r="A119" s="630"/>
      <c r="B119" s="49" t="s">
        <v>105</v>
      </c>
      <c r="C119" s="269"/>
      <c r="D119" s="204">
        <v>29719</v>
      </c>
      <c r="E119" s="317"/>
      <c r="F119" s="252">
        <f>D119+D119*D125</f>
        <v>29719</v>
      </c>
      <c r="G119" s="323"/>
      <c r="H119" s="318">
        <f>F119/19*26</f>
        <v>40668.105263157893</v>
      </c>
      <c r="I119" s="547"/>
      <c r="J119" s="554"/>
    </row>
    <row r="120" spans="1:10">
      <c r="A120" s="630"/>
      <c r="B120" s="49" t="s">
        <v>106</v>
      </c>
      <c r="C120" s="54"/>
      <c r="D120" s="205">
        <v>19.96</v>
      </c>
      <c r="E120" s="297"/>
      <c r="F120" s="313">
        <f>ROUNDUP(D120+D120*D125,2)</f>
        <v>19.96</v>
      </c>
      <c r="G120" s="323"/>
      <c r="H120" s="320"/>
      <c r="I120" s="547"/>
      <c r="J120" s="554"/>
    </row>
    <row r="121" spans="1:10">
      <c r="A121" s="630"/>
      <c r="B121" s="51" t="s">
        <v>107</v>
      </c>
      <c r="C121" s="55"/>
      <c r="D121" s="206">
        <v>19.96</v>
      </c>
      <c r="E121" s="297"/>
      <c r="F121" s="313">
        <f>ROUNDUP(D121+D121*D125,2)</f>
        <v>19.96</v>
      </c>
      <c r="G121" s="323"/>
      <c r="H121" s="320"/>
      <c r="I121" s="547"/>
      <c r="J121" s="554"/>
    </row>
    <row r="122" spans="1:10">
      <c r="A122" s="630"/>
      <c r="B122" s="50" t="s">
        <v>108</v>
      </c>
      <c r="C122" s="56"/>
      <c r="D122" s="207">
        <v>15</v>
      </c>
      <c r="E122" s="297"/>
      <c r="F122" s="313">
        <f>ROUNDUP(D122+D122*D125,2)</f>
        <v>15</v>
      </c>
      <c r="G122" s="323"/>
      <c r="H122" s="320"/>
      <c r="I122" s="547"/>
      <c r="J122" s="554"/>
    </row>
    <row r="123" spans="1:10">
      <c r="A123" s="630"/>
      <c r="B123" s="138" t="s">
        <v>109</v>
      </c>
      <c r="C123" s="355"/>
      <c r="D123" s="208">
        <v>0</v>
      </c>
      <c r="E123" s="297"/>
      <c r="F123" s="313">
        <f>ROUNDUP(D123+D123*D125,2)</f>
        <v>0</v>
      </c>
      <c r="G123" s="323"/>
      <c r="H123" s="320"/>
      <c r="I123" s="547"/>
      <c r="J123" s="554"/>
    </row>
    <row r="124" spans="1:10">
      <c r="A124" s="630"/>
      <c r="B124" s="138" t="s">
        <v>110</v>
      </c>
      <c r="C124" s="355"/>
      <c r="D124" s="208">
        <v>0</v>
      </c>
      <c r="E124" s="297"/>
      <c r="F124" s="313">
        <f>ROUNDUP(D124+D124*D125,2)</f>
        <v>0</v>
      </c>
      <c r="G124" s="323"/>
      <c r="H124" s="320"/>
      <c r="I124" s="547"/>
      <c r="J124" s="554"/>
    </row>
    <row r="125" spans="1:10" ht="13.5" thickBot="1">
      <c r="A125" s="631"/>
      <c r="B125" s="36" t="s">
        <v>111</v>
      </c>
      <c r="C125" s="57"/>
      <c r="D125" s="150">
        <v>0</v>
      </c>
      <c r="E125" s="37"/>
      <c r="F125" s="569"/>
      <c r="G125" s="570"/>
      <c r="H125" s="571"/>
      <c r="I125" s="572"/>
      <c r="J125" s="558"/>
    </row>
    <row r="126" spans="1:10" ht="18" customHeight="1">
      <c r="B126" s="232"/>
      <c r="C126" s="222" t="s">
        <v>196</v>
      </c>
      <c r="D126" s="326"/>
      <c r="G126" s="20"/>
      <c r="I126" s="232"/>
      <c r="J126" s="20"/>
    </row>
    <row r="127" spans="1:10">
      <c r="B127" s="232"/>
      <c r="C127" s="232"/>
      <c r="D127" s="271"/>
      <c r="E127" s="32"/>
      <c r="F127" s="232"/>
      <c r="G127" s="20"/>
      <c r="I127" s="232"/>
      <c r="J127" s="20"/>
    </row>
    <row r="128" spans="1:10" hidden="1">
      <c r="B128" s="272"/>
      <c r="C128" s="213"/>
      <c r="D128" s="211"/>
      <c r="E128" s="212"/>
      <c r="F128" s="213" t="s">
        <v>112</v>
      </c>
      <c r="G128" s="273"/>
      <c r="H128" s="209"/>
      <c r="I128" s="213" t="s">
        <v>113</v>
      </c>
      <c r="J128" s="273"/>
    </row>
    <row r="129" spans="1:10" ht="15" hidden="1">
      <c r="B129" s="264"/>
      <c r="C129" s="214" t="s">
        <v>114</v>
      </c>
      <c r="D129" s="219">
        <v>0.1</v>
      </c>
      <c r="F129" s="274">
        <f>F139</f>
        <v>0</v>
      </c>
      <c r="G129" s="275"/>
      <c r="H129" s="217"/>
      <c r="I129" s="274" t="e">
        <f>I139</f>
        <v>#REF!</v>
      </c>
      <c r="J129" s="275"/>
    </row>
    <row r="130" spans="1:10" hidden="1">
      <c r="B130" s="264"/>
      <c r="C130" s="232"/>
      <c r="D130" s="210" t="s">
        <v>115</v>
      </c>
      <c r="F130" s="276">
        <f>F100*D129</f>
        <v>0</v>
      </c>
      <c r="G130" s="277"/>
      <c r="H130" s="218"/>
      <c r="I130" s="276" t="e">
        <f>#REF!*D129</f>
        <v>#REF!</v>
      </c>
      <c r="J130" s="277"/>
    </row>
    <row r="131" spans="1:10" hidden="1">
      <c r="B131" s="264"/>
      <c r="C131" s="232"/>
      <c r="D131" s="210" t="s">
        <v>116</v>
      </c>
      <c r="F131" s="215">
        <f>F129-F130</f>
        <v>0</v>
      </c>
      <c r="G131" s="216"/>
      <c r="H131" s="216"/>
      <c r="I131" s="215" t="e">
        <f>I129-I130</f>
        <v>#REF!</v>
      </c>
      <c r="J131" s="216"/>
    </row>
    <row r="132" spans="1:10" ht="13.5" hidden="1" thickBot="1">
      <c r="B132" s="278"/>
      <c r="C132" s="270"/>
      <c r="D132" s="270"/>
      <c r="E132" s="38"/>
      <c r="F132" s="270"/>
      <c r="G132" s="279"/>
      <c r="H132" s="38"/>
      <c r="I132" s="270"/>
      <c r="J132" s="279"/>
    </row>
    <row r="133" spans="1:10" hidden="1">
      <c r="B133" s="232"/>
      <c r="C133" s="232"/>
      <c r="D133" s="232"/>
      <c r="F133" s="232"/>
      <c r="G133" s="20"/>
      <c r="I133" s="232"/>
      <c r="J133" s="20"/>
    </row>
    <row r="134" spans="1:10" hidden="1">
      <c r="B134" s="232"/>
      <c r="C134" s="232"/>
      <c r="D134" s="232"/>
      <c r="E134" s="31" t="s">
        <v>117</v>
      </c>
      <c r="F134" s="232"/>
      <c r="G134" s="20"/>
      <c r="I134" s="232"/>
      <c r="J134" s="20"/>
    </row>
    <row r="135" spans="1:10" hidden="1">
      <c r="B135" s="232"/>
      <c r="C135" s="222"/>
      <c r="D135" s="232"/>
      <c r="E135" s="220" t="s">
        <v>118</v>
      </c>
      <c r="F135" s="231">
        <f>F28*0.5</f>
        <v>0</v>
      </c>
      <c r="G135" s="20"/>
      <c r="H135" s="220"/>
      <c r="I135" s="231" t="e">
        <f>#REF!*0.5</f>
        <v>#REF!</v>
      </c>
      <c r="J135" s="233"/>
    </row>
    <row r="136" spans="1:10" hidden="1">
      <c r="B136" s="232"/>
      <c r="C136" s="222"/>
      <c r="D136" s="232"/>
      <c r="E136" s="220" t="s">
        <v>118</v>
      </c>
      <c r="F136" s="231">
        <f>F29*0.5</f>
        <v>0</v>
      </c>
      <c r="G136" s="20"/>
      <c r="H136" s="220"/>
      <c r="I136" s="231" t="e">
        <f>#REF!*0.5</f>
        <v>#REF!</v>
      </c>
      <c r="J136" s="233"/>
    </row>
    <row r="137" spans="1:10" s="232" customFormat="1" hidden="1">
      <c r="A137" s="1"/>
      <c r="C137" s="222"/>
      <c r="E137" s="31" t="s">
        <v>118</v>
      </c>
      <c r="F137" s="231">
        <f>F30*0.5</f>
        <v>0</v>
      </c>
      <c r="G137" s="20"/>
      <c r="H137" s="31"/>
      <c r="I137" s="231" t="e">
        <f>#REF!*0.5</f>
        <v>#REF!</v>
      </c>
      <c r="J137" s="233"/>
    </row>
    <row r="138" spans="1:10" hidden="1">
      <c r="B138" s="232"/>
      <c r="C138" s="224"/>
      <c r="D138" s="253"/>
      <c r="E138" s="225" t="s">
        <v>119</v>
      </c>
      <c r="F138" s="226">
        <f>SUM(F135:F136)*0.261</f>
        <v>0</v>
      </c>
      <c r="G138" s="227"/>
      <c r="H138" s="225" t="s">
        <v>119</v>
      </c>
      <c r="I138" s="226" t="e">
        <f>SUM(I135:I136)*0.261</f>
        <v>#REF!</v>
      </c>
      <c r="J138" s="280"/>
    </row>
    <row r="139" spans="1:10" s="228" customFormat="1" hidden="1">
      <c r="A139" s="223"/>
      <c r="E139" s="221" t="s">
        <v>120</v>
      </c>
      <c r="F139" s="228">
        <f>F135+F136+F137+F138</f>
        <v>0</v>
      </c>
      <c r="G139" s="229"/>
      <c r="H139" s="221" t="s">
        <v>121</v>
      </c>
      <c r="I139" s="228" t="e">
        <f>I135+I136+I137+I138</f>
        <v>#REF!</v>
      </c>
      <c r="J139" s="229"/>
    </row>
    <row r="140" spans="1:10" hidden="1">
      <c r="B140" s="232"/>
      <c r="C140" s="232"/>
      <c r="D140" s="232"/>
      <c r="F140" s="232"/>
      <c r="G140" s="20"/>
      <c r="I140" s="232"/>
      <c r="J140" s="20"/>
    </row>
  </sheetData>
  <sheetProtection algorithmName="SHA-512" hashValue="9RlJ+MLIZyV3RlLPFNlIIqAnhrwJO6dkfmplWavMRlTaQZDTpzxUO1EvIS+9MDTekImq1GalrYSCkKB2/BH+Vg==" saltValue="nFc5rkzqRgVrgVqQjQameQ==" spinCount="100000" sheet="1" formatColumns="0" formatRows="0"/>
  <mergeCells count="22">
    <mergeCell ref="G7:I7"/>
    <mergeCell ref="A108:A125"/>
    <mergeCell ref="D9:F9"/>
    <mergeCell ref="C93:E93"/>
    <mergeCell ref="C88:E88"/>
    <mergeCell ref="C75:E75"/>
    <mergeCell ref="C76:E76"/>
    <mergeCell ref="E7:F7"/>
    <mergeCell ref="D99:E99"/>
    <mergeCell ref="C89:E89"/>
    <mergeCell ref="C90:E90"/>
    <mergeCell ref="C91:E91"/>
    <mergeCell ref="C92:E92"/>
    <mergeCell ref="C86:E86"/>
    <mergeCell ref="C87:E87"/>
    <mergeCell ref="C94:E94"/>
    <mergeCell ref="C4:I4"/>
    <mergeCell ref="C3:E3"/>
    <mergeCell ref="G3:I3"/>
    <mergeCell ref="G5:I5"/>
    <mergeCell ref="C6:I6"/>
    <mergeCell ref="C5:E5"/>
  </mergeCells>
  <dataValidations count="2">
    <dataValidation errorStyle="warning" allowBlank="1" showInputMessage="1" showErrorMessage="1" errorTitle="Select from dropdown" promptTitle="# Months" sqref="D31" xr:uid="{082FDD24-F74A-4713-9980-19A93343BDF0}"/>
    <dataValidation errorStyle="warning" allowBlank="1" showInputMessage="1" showErrorMessage="1" errorTitle="Select from Dropdown" error="If the % increase is not listed in the dropdown enter the number in cell." promptTitle="Select % increase" sqref="H125" xr:uid="{0BF4DB7B-D083-4D6F-B365-27F546B334BE}"/>
  </dataValidations>
  <pageMargins left="0.25" right="0.25" top="0.75" bottom="0.75" header="0.3" footer="0.3"/>
  <pageSetup scale="54" fitToHeight="0" orientation="portrait" r:id="rId1"/>
  <headerFooter alignWithMargins="0"/>
  <rowBreaks count="1" manualBreakCount="1">
    <brk id="79" min="1" max="24" man="1"/>
  </rowBreaks>
  <ignoredErrors>
    <ignoredError sqref="F43 E36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DF859A1C-016E-4E06-8F9D-D5AD57DDBA86}">
          <x14:formula1>
            <xm:f>Lists!$V$2:$V$5</xm:f>
          </x14:formula1>
          <xm:sqref>D52:D54</xm:sqref>
        </x14:dataValidation>
        <x14:dataValidation type="list" allowBlank="1" showInputMessage="1" showErrorMessage="1" xr:uid="{10590FF7-A4B8-4CA6-B110-BDEE8F7B8D19}">
          <x14:formula1>
            <xm:f>Lists!$V$4:$V$6</xm:f>
          </x14:formula1>
          <xm:sqref>D61:D62 D56</xm:sqref>
        </x14:dataValidation>
        <x14:dataValidation type="list" allowBlank="1" showInputMessage="1" showErrorMessage="1" xr:uid="{6E53E44C-CE8A-4A8A-893D-7AB78621130A}">
          <x14:formula1>
            <xm:f>Lists!$T$2:$T$4</xm:f>
          </x14:formula1>
          <xm:sqref>I14 I18 I16 I20 I22</xm:sqref>
        </x14:dataValidation>
        <x14:dataValidation type="list" allowBlank="1" showInputMessage="1" showErrorMessage="1" xr:uid="{C15FE68F-23B6-4E9B-A16A-32958563A825}">
          <x14:formula1>
            <xm:f>Lists!$T$7</xm:f>
          </x14:formula1>
          <xm:sqref>I24:I25</xm:sqref>
        </x14:dataValidation>
        <x14:dataValidation type="list" allowBlank="1" showInputMessage="1" showErrorMessage="1" xr:uid="{63B21C45-1F20-4FF6-BA0C-CB17A25CC3B3}">
          <x14:formula1>
            <xm:f>Lists!$T$6</xm:f>
          </x14:formula1>
          <xm:sqref>I15 I17 I19 I21 I23</xm:sqref>
        </x14:dataValidation>
        <x14:dataValidation type="list" allowBlank="1" showInputMessage="1" showErrorMessage="1" xr:uid="{D9415D3E-24D0-4000-8344-C9866B0957AD}">
          <x14:formula1>
            <xm:f>Lists!$T$25:$T$27</xm:f>
          </x14:formula1>
          <xm:sqref>I30</xm:sqref>
        </x14:dataValidation>
        <x14:dataValidation type="list" allowBlank="1" showInputMessage="1" showErrorMessage="1" xr:uid="{C956B7E9-4A7C-472B-BDEC-BFB48395E883}">
          <x14:formula1>
            <xm:f>Lists!$T$10:$T$11</xm:f>
          </x14:formula1>
          <xm:sqref>I28:I29</xm:sqref>
        </x14:dataValidation>
        <x14:dataValidation type="list" allowBlank="1" showInputMessage="1" showErrorMessage="1" xr:uid="{DDF8E3E5-B840-4D86-BBFC-55CB58B038B3}">
          <x14:formula1>
            <xm:f>Lists!$T$19:$T$21</xm:f>
          </x14:formula1>
          <xm:sqref>I42:I43</xm:sqref>
        </x14:dataValidation>
        <x14:dataValidation type="list" allowBlank="1" showInputMessage="1" showErrorMessage="1" error="You must select from DropDown List" promptTitle="Promotion List" prompt="Leave blank, or select from DropDown list: A=Associate, F=Full, C=Custom" xr:uid="{84E01534-37F8-471E-BDD6-22F29036D8E2}">
          <x14:formula1>
            <xm:f>Lists!$AB$2:$AB$5</xm:f>
          </x14:formula1>
          <xm:sqref>G109:G113</xm:sqref>
        </x14:dataValidation>
        <x14:dataValidation type="list" errorStyle="warning" allowBlank="1" showInputMessage="1" showErrorMessage="1" errorTitle="Select from Dropdown" error="If the % increase is not listed in the dropdown enter the number in cell." promptTitle="Select % increase" xr:uid="{E5EDB617-4FC3-4502-9E74-D4C2A44953BE}">
          <x14:formula1>
            <xm:f>Lists!$Q$2:$Q$9</xm:f>
          </x14:formula1>
          <xm:sqref>D125</xm:sqref>
        </x14:dataValidation>
        <x14:dataValidation type="list" errorStyle="warning" allowBlank="1" showInputMessage="1" showErrorMessage="1" errorTitle="Fringe Acct Code" error="Did you confirm the correct Account Code for Fringe?" promptTitle="Fringe Account Codes" prompt="Select from Dropdown list" xr:uid="{DBCA2AFC-5232-4082-B46D-6C5D6003E193}">
          <x14:formula1>
            <xm:f>Lists!$X$2:$X$7</xm:f>
          </x14:formula1>
          <xm:sqref>I52:I62</xm:sqref>
        </x14:dataValidation>
        <x14:dataValidation type="list" allowBlank="1" showInputMessage="1" showErrorMessage="1" xr:uid="{AA91441E-0C6E-4A56-8D9F-0AD194CD1D3F}">
          <x14:formula1>
            <xm:f>Lists!$T$25:$T$33</xm:f>
          </x14:formula1>
          <xm:sqref>I46:I47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2E18B-E5F4-496D-99A9-5AC79D975AB2}">
  <sheetPr>
    <tabColor theme="3" tint="0.89999084444715716"/>
  </sheetPr>
  <dimension ref="A1:G9"/>
  <sheetViews>
    <sheetView workbookViewId="0">
      <selection activeCell="J28" sqref="J28"/>
    </sheetView>
  </sheetViews>
  <sheetFormatPr defaultRowHeight="12.75"/>
  <cols>
    <col min="1" max="1" width="18.42578125" bestFit="1" customWidth="1"/>
    <col min="2" max="2" width="10.28515625" bestFit="1" customWidth="1"/>
    <col min="3" max="3" width="9.28515625" bestFit="1" customWidth="1"/>
    <col min="4" max="5" width="10.28515625" bestFit="1" customWidth="1"/>
    <col min="6" max="6" width="9.28515625" bestFit="1" customWidth="1"/>
    <col min="7" max="7" width="10.28515625" customWidth="1"/>
  </cols>
  <sheetData>
    <row r="1" spans="1:7" ht="13.5" thickBot="1">
      <c r="A1" s="230" t="s">
        <v>122</v>
      </c>
      <c r="B1" s="230" t="s">
        <v>123</v>
      </c>
      <c r="C1" s="230" t="s">
        <v>124</v>
      </c>
      <c r="D1" s="230" t="s">
        <v>125</v>
      </c>
      <c r="E1" s="230" t="s">
        <v>126</v>
      </c>
      <c r="F1" s="230" t="s">
        <v>127</v>
      </c>
    </row>
    <row r="2" spans="1:7">
      <c r="A2" t="s">
        <v>128</v>
      </c>
      <c r="B2" s="234"/>
      <c r="C2" s="234"/>
      <c r="D2" s="234"/>
      <c r="E2" s="234"/>
      <c r="F2" s="234"/>
      <c r="G2" s="234"/>
    </row>
    <row r="3" spans="1:7">
      <c r="A3" t="s">
        <v>128</v>
      </c>
      <c r="B3" s="234"/>
      <c r="C3" s="234"/>
      <c r="D3" s="234"/>
      <c r="E3" s="234"/>
      <c r="F3" s="234"/>
      <c r="G3" s="234"/>
    </row>
    <row r="4" spans="1:7">
      <c r="A4" t="s">
        <v>128</v>
      </c>
      <c r="B4" s="234"/>
      <c r="C4" s="234"/>
      <c r="D4" s="234"/>
      <c r="E4" s="234"/>
      <c r="F4" s="234"/>
      <c r="G4" s="234"/>
    </row>
    <row r="5" spans="1:7">
      <c r="A5" t="s">
        <v>128</v>
      </c>
      <c r="B5" s="234"/>
      <c r="C5" s="234"/>
      <c r="D5" s="234"/>
      <c r="E5" s="234"/>
      <c r="F5" s="234"/>
      <c r="G5" s="234"/>
    </row>
    <row r="6" spans="1:7">
      <c r="A6" t="s">
        <v>128</v>
      </c>
      <c r="B6" s="234"/>
      <c r="C6" s="234"/>
      <c r="D6" s="234"/>
      <c r="E6" s="234"/>
      <c r="F6" s="234"/>
      <c r="G6" s="234"/>
    </row>
    <row r="7" spans="1:7">
      <c r="A7" t="s">
        <v>128</v>
      </c>
      <c r="B7" s="234"/>
      <c r="C7" s="234"/>
      <c r="D7" s="234"/>
      <c r="E7" s="234"/>
      <c r="F7" s="234"/>
      <c r="G7" s="234"/>
    </row>
    <row r="8" spans="1:7">
      <c r="A8" s="253" t="s">
        <v>128</v>
      </c>
      <c r="B8" s="235"/>
      <c r="C8" s="235"/>
      <c r="D8" s="235"/>
      <c r="E8" s="235"/>
      <c r="F8" s="235"/>
      <c r="G8" s="235"/>
    </row>
    <row r="9" spans="1:7" s="84" customFormat="1">
      <c r="A9" s="84" t="s">
        <v>129</v>
      </c>
      <c r="B9" s="228">
        <f>SUM(B2:B7)</f>
        <v>0</v>
      </c>
      <c r="C9" s="228">
        <f t="shared" ref="C9:F9" si="0">SUM(C2:C7)</f>
        <v>0</v>
      </c>
      <c r="D9" s="228">
        <f t="shared" si="0"/>
        <v>0</v>
      </c>
      <c r="E9" s="228">
        <f t="shared" si="0"/>
        <v>0</v>
      </c>
      <c r="F9" s="228">
        <f t="shared" si="0"/>
        <v>0</v>
      </c>
      <c r="G9" s="236">
        <f>SUM(B9:F9)</f>
        <v>0</v>
      </c>
    </row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81725-DF8D-4237-BF82-CB52F4777579}">
  <sheetPr>
    <tabColor rgb="FFFFFF00"/>
    <pageSetUpPr fitToPage="1"/>
  </sheetPr>
  <dimension ref="A1:AC49"/>
  <sheetViews>
    <sheetView showGridLines="0" zoomScale="89" zoomScaleNormal="89" workbookViewId="0">
      <selection activeCell="AF12" sqref="AF12"/>
    </sheetView>
  </sheetViews>
  <sheetFormatPr defaultColWidth="9.140625" defaultRowHeight="14.25"/>
  <cols>
    <col min="1" max="1" width="19.7109375" style="82" customWidth="1"/>
    <col min="2" max="2" width="14.28515625" style="82" customWidth="1"/>
    <col min="3" max="3" width="14.28515625" style="62" bestFit="1" customWidth="1"/>
    <col min="4" max="4" width="7.28515625" style="83" customWidth="1"/>
    <col min="5" max="5" width="12.5703125" style="83" customWidth="1"/>
    <col min="6" max="6" width="8.28515625" style="83" bestFit="1" customWidth="1"/>
    <col min="7" max="7" width="7.5703125" style="83" customWidth="1"/>
    <col min="8" max="8" width="6.7109375" style="83" bestFit="1" customWidth="1"/>
    <col min="9" max="9" width="10" style="83" customWidth="1"/>
    <col min="10" max="10" width="6.7109375" style="83" customWidth="1"/>
    <col min="11" max="11" width="9.140625" style="83" bestFit="1" customWidth="1"/>
    <col min="12" max="12" width="11.5703125" style="62" customWidth="1"/>
    <col min="13" max="13" width="8" style="62" customWidth="1"/>
    <col min="14" max="14" width="10.5703125" style="62" customWidth="1"/>
    <col min="15" max="15" width="5.5703125" style="62" customWidth="1"/>
    <col min="16" max="16" width="19.7109375" style="82" customWidth="1"/>
    <col min="17" max="17" width="14.28515625" style="82" customWidth="1"/>
    <col min="18" max="18" width="14.28515625" style="62" bestFit="1" customWidth="1"/>
    <col min="19" max="19" width="7.140625" style="83" customWidth="1"/>
    <col min="20" max="20" width="13.42578125" style="83" customWidth="1"/>
    <col min="21" max="21" width="8.28515625" style="83" bestFit="1" customWidth="1"/>
    <col min="22" max="22" width="7.5703125" style="83" customWidth="1"/>
    <col min="23" max="23" width="6.7109375" style="83" bestFit="1" customWidth="1"/>
    <col min="24" max="24" width="10.7109375" style="83" customWidth="1"/>
    <col min="25" max="25" width="6.5703125" style="83" customWidth="1"/>
    <col min="26" max="26" width="9.140625" style="83" customWidth="1"/>
    <col min="27" max="27" width="12.85546875" style="62" customWidth="1"/>
    <col min="28" max="28" width="7.5703125" style="62" customWidth="1"/>
    <col min="29" max="29" width="9" style="62" customWidth="1"/>
    <col min="30" max="16384" width="9.140625" style="62"/>
  </cols>
  <sheetData>
    <row r="1" spans="1:29" ht="18.75" customHeight="1">
      <c r="A1" s="647" t="s">
        <v>130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P1" s="647" t="s">
        <v>131</v>
      </c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7"/>
    </row>
    <row r="2" spans="1:29" ht="15">
      <c r="A2" s="648" t="s">
        <v>88</v>
      </c>
      <c r="B2" s="649"/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  <c r="N2" s="650"/>
      <c r="P2" s="648" t="s">
        <v>88</v>
      </c>
      <c r="Q2" s="649"/>
      <c r="R2" s="649"/>
      <c r="S2" s="649"/>
      <c r="T2" s="649"/>
      <c r="U2" s="649"/>
      <c r="V2" s="649"/>
      <c r="W2" s="649"/>
      <c r="X2" s="649"/>
      <c r="Y2" s="649"/>
      <c r="Z2" s="649"/>
      <c r="AA2" s="649"/>
      <c r="AB2" s="649"/>
      <c r="AC2" s="650"/>
    </row>
    <row r="3" spans="1:29" s="66" customFormat="1" ht="38.25">
      <c r="A3" s="63" t="s">
        <v>132</v>
      </c>
      <c r="B3" s="63" t="s">
        <v>133</v>
      </c>
      <c r="C3" s="63" t="s">
        <v>134</v>
      </c>
      <c r="D3" s="63" t="s">
        <v>135</v>
      </c>
      <c r="E3" s="63" t="s">
        <v>136</v>
      </c>
      <c r="F3" s="63" t="s">
        <v>137</v>
      </c>
      <c r="G3" s="63" t="s">
        <v>138</v>
      </c>
      <c r="H3" s="63" t="s">
        <v>139</v>
      </c>
      <c r="I3" s="63" t="s">
        <v>140</v>
      </c>
      <c r="J3" s="64" t="s">
        <v>141</v>
      </c>
      <c r="K3" s="63" t="s">
        <v>142</v>
      </c>
      <c r="L3" s="64" t="s">
        <v>143</v>
      </c>
      <c r="M3" s="65" t="s">
        <v>144</v>
      </c>
      <c r="N3" s="64" t="s">
        <v>145</v>
      </c>
      <c r="P3" s="63" t="s">
        <v>132</v>
      </c>
      <c r="Q3" s="63" t="s">
        <v>133</v>
      </c>
      <c r="R3" s="63" t="s">
        <v>134</v>
      </c>
      <c r="S3" s="63" t="s">
        <v>135</v>
      </c>
      <c r="T3" s="63" t="s">
        <v>136</v>
      </c>
      <c r="U3" s="63" t="s">
        <v>137</v>
      </c>
      <c r="V3" s="63" t="s">
        <v>138</v>
      </c>
      <c r="W3" s="63" t="s">
        <v>139</v>
      </c>
      <c r="X3" s="63" t="s">
        <v>140</v>
      </c>
      <c r="Y3" s="63" t="s">
        <v>141</v>
      </c>
      <c r="Z3" s="63" t="s">
        <v>142</v>
      </c>
      <c r="AA3" s="64" t="s">
        <v>143</v>
      </c>
      <c r="AB3" s="65" t="s">
        <v>144</v>
      </c>
      <c r="AC3" s="64" t="s">
        <v>145</v>
      </c>
    </row>
    <row r="4" spans="1:29">
      <c r="A4" s="67"/>
      <c r="B4" s="67"/>
      <c r="C4" s="68" t="s">
        <v>146</v>
      </c>
      <c r="D4" s="69">
        <v>0</v>
      </c>
      <c r="E4" s="70">
        <v>0</v>
      </c>
      <c r="F4" s="70">
        <v>0</v>
      </c>
      <c r="G4" s="70">
        <v>0</v>
      </c>
      <c r="H4" s="69">
        <v>0</v>
      </c>
      <c r="I4" s="70">
        <v>0</v>
      </c>
      <c r="J4" s="71">
        <f>H4+1</f>
        <v>1</v>
      </c>
      <c r="K4" s="70">
        <v>0</v>
      </c>
      <c r="L4" s="72">
        <f>(D4*SUM((E4+F4+G4)+(H4*I4)+(J4*K4)))</f>
        <v>0</v>
      </c>
      <c r="M4" s="73">
        <v>1</v>
      </c>
      <c r="N4" s="74">
        <f>L4*M4</f>
        <v>0</v>
      </c>
      <c r="P4" s="67"/>
      <c r="Q4" s="67"/>
      <c r="R4" s="68" t="s">
        <v>146</v>
      </c>
      <c r="S4" s="75">
        <v>0</v>
      </c>
      <c r="T4" s="70">
        <v>0</v>
      </c>
      <c r="U4" s="70">
        <v>0</v>
      </c>
      <c r="V4" s="70">
        <v>0</v>
      </c>
      <c r="W4" s="75">
        <v>0</v>
      </c>
      <c r="X4" s="70">
        <v>0</v>
      </c>
      <c r="Y4" s="76">
        <f>W4+1</f>
        <v>1</v>
      </c>
      <c r="Z4" s="70">
        <v>0</v>
      </c>
      <c r="AA4" s="72">
        <f>(S4*SUM((T4+U4+V4)+(W4*X4)+(Y4*Z4)))</f>
        <v>0</v>
      </c>
      <c r="AB4" s="77">
        <v>1</v>
      </c>
      <c r="AC4" s="74">
        <f>AA4*AB4</f>
        <v>0</v>
      </c>
    </row>
    <row r="5" spans="1:29">
      <c r="A5" s="67"/>
      <c r="B5" s="67"/>
      <c r="C5" s="68" t="s">
        <v>146</v>
      </c>
      <c r="D5" s="69">
        <v>0</v>
      </c>
      <c r="E5" s="70">
        <v>0</v>
      </c>
      <c r="F5" s="70">
        <v>0</v>
      </c>
      <c r="G5" s="70">
        <v>0</v>
      </c>
      <c r="H5" s="69">
        <v>0</v>
      </c>
      <c r="I5" s="70">
        <v>0</v>
      </c>
      <c r="J5" s="71">
        <f>H5+1</f>
        <v>1</v>
      </c>
      <c r="K5" s="70">
        <v>0</v>
      </c>
      <c r="L5" s="72">
        <f t="shared" ref="L5:L8" si="0">(D5*SUM((E5+F5+G5)+(H5*I5)+(J5*K5)))</f>
        <v>0</v>
      </c>
      <c r="M5" s="73">
        <v>1</v>
      </c>
      <c r="N5" s="74">
        <f>L5*M5</f>
        <v>0</v>
      </c>
      <c r="P5" s="67"/>
      <c r="Q5" s="67"/>
      <c r="R5" s="68" t="s">
        <v>146</v>
      </c>
      <c r="S5" s="75">
        <v>0</v>
      </c>
      <c r="T5" s="70">
        <v>0</v>
      </c>
      <c r="U5" s="70">
        <v>0</v>
      </c>
      <c r="V5" s="70">
        <v>0</v>
      </c>
      <c r="W5" s="75">
        <v>0</v>
      </c>
      <c r="X5" s="70">
        <v>0</v>
      </c>
      <c r="Y5" s="76">
        <f>W5+1</f>
        <v>1</v>
      </c>
      <c r="Z5" s="70">
        <v>0</v>
      </c>
      <c r="AA5" s="72">
        <f t="shared" ref="AA5:AA8" si="1">(S5*SUM((T5+U5+V5)+(W5*X5)+(Y5*Z5)))</f>
        <v>0</v>
      </c>
      <c r="AB5" s="77">
        <v>1</v>
      </c>
      <c r="AC5" s="74">
        <f>AA5*AB5</f>
        <v>0</v>
      </c>
    </row>
    <row r="6" spans="1:29">
      <c r="A6" s="67"/>
      <c r="B6" s="67"/>
      <c r="C6" s="68" t="s">
        <v>146</v>
      </c>
      <c r="D6" s="69">
        <v>0</v>
      </c>
      <c r="E6" s="70">
        <v>0</v>
      </c>
      <c r="F6" s="70">
        <v>0</v>
      </c>
      <c r="G6" s="70">
        <v>0</v>
      </c>
      <c r="H6" s="69">
        <v>0</v>
      </c>
      <c r="I6" s="70">
        <v>0</v>
      </c>
      <c r="J6" s="71">
        <f>H6+1</f>
        <v>1</v>
      </c>
      <c r="K6" s="70">
        <v>0</v>
      </c>
      <c r="L6" s="72">
        <f t="shared" si="0"/>
        <v>0</v>
      </c>
      <c r="M6" s="73">
        <v>1</v>
      </c>
      <c r="N6" s="74">
        <f>L6*M6</f>
        <v>0</v>
      </c>
      <c r="P6" s="67"/>
      <c r="Q6" s="67"/>
      <c r="R6" s="68" t="s">
        <v>146</v>
      </c>
      <c r="S6" s="75">
        <v>0</v>
      </c>
      <c r="T6" s="70">
        <v>0</v>
      </c>
      <c r="U6" s="70">
        <v>0</v>
      </c>
      <c r="V6" s="70">
        <v>0</v>
      </c>
      <c r="W6" s="75">
        <v>0</v>
      </c>
      <c r="X6" s="70">
        <v>0</v>
      </c>
      <c r="Y6" s="76">
        <f>W6+1</f>
        <v>1</v>
      </c>
      <c r="Z6" s="70">
        <v>0</v>
      </c>
      <c r="AA6" s="72">
        <f t="shared" si="1"/>
        <v>0</v>
      </c>
      <c r="AB6" s="77">
        <v>1</v>
      </c>
      <c r="AC6" s="74">
        <f>AA6*AB6</f>
        <v>0</v>
      </c>
    </row>
    <row r="7" spans="1:29">
      <c r="A7" s="67"/>
      <c r="B7" s="67"/>
      <c r="C7" s="68" t="s">
        <v>146</v>
      </c>
      <c r="D7" s="69">
        <v>0</v>
      </c>
      <c r="E7" s="70">
        <v>0</v>
      </c>
      <c r="F7" s="70">
        <v>0</v>
      </c>
      <c r="G7" s="70">
        <v>0</v>
      </c>
      <c r="H7" s="69">
        <v>0</v>
      </c>
      <c r="I7" s="70">
        <v>0</v>
      </c>
      <c r="J7" s="71">
        <f>H7+1</f>
        <v>1</v>
      </c>
      <c r="K7" s="70">
        <v>0</v>
      </c>
      <c r="L7" s="72">
        <f t="shared" si="0"/>
        <v>0</v>
      </c>
      <c r="M7" s="73">
        <v>1</v>
      </c>
      <c r="N7" s="74">
        <f>L7*M7</f>
        <v>0</v>
      </c>
      <c r="P7" s="67"/>
      <c r="Q7" s="67"/>
      <c r="R7" s="68" t="s">
        <v>146</v>
      </c>
      <c r="S7" s="75">
        <v>0</v>
      </c>
      <c r="T7" s="70">
        <v>0</v>
      </c>
      <c r="U7" s="70">
        <v>0</v>
      </c>
      <c r="V7" s="70">
        <v>0</v>
      </c>
      <c r="W7" s="75">
        <v>0</v>
      </c>
      <c r="X7" s="70">
        <v>0</v>
      </c>
      <c r="Y7" s="76">
        <f>W7+1</f>
        <v>1</v>
      </c>
      <c r="Z7" s="70">
        <v>0</v>
      </c>
      <c r="AA7" s="72">
        <f t="shared" si="1"/>
        <v>0</v>
      </c>
      <c r="AB7" s="77">
        <v>1</v>
      </c>
      <c r="AC7" s="74">
        <f>AA7*AB7</f>
        <v>0</v>
      </c>
    </row>
    <row r="8" spans="1:29" ht="15" thickBot="1">
      <c r="A8" s="67"/>
      <c r="B8" s="67"/>
      <c r="C8" s="68" t="s">
        <v>146</v>
      </c>
      <c r="D8" s="69">
        <v>0</v>
      </c>
      <c r="E8" s="70">
        <v>0</v>
      </c>
      <c r="F8" s="70">
        <v>0</v>
      </c>
      <c r="G8" s="70">
        <v>0</v>
      </c>
      <c r="H8" s="69">
        <v>0</v>
      </c>
      <c r="I8" s="70">
        <v>0</v>
      </c>
      <c r="J8" s="71">
        <f>H8+1</f>
        <v>1</v>
      </c>
      <c r="K8" s="70">
        <v>0</v>
      </c>
      <c r="L8" s="72">
        <f t="shared" si="0"/>
        <v>0</v>
      </c>
      <c r="M8" s="73">
        <v>1</v>
      </c>
      <c r="N8" s="74">
        <f>L8*M8</f>
        <v>0</v>
      </c>
      <c r="P8" s="67"/>
      <c r="Q8" s="67"/>
      <c r="R8" s="68" t="s">
        <v>146</v>
      </c>
      <c r="S8" s="75">
        <v>0</v>
      </c>
      <c r="T8" s="70">
        <v>0</v>
      </c>
      <c r="U8" s="70">
        <v>0</v>
      </c>
      <c r="V8" s="70">
        <v>0</v>
      </c>
      <c r="W8" s="75">
        <v>0</v>
      </c>
      <c r="X8" s="70">
        <v>0</v>
      </c>
      <c r="Y8" s="76">
        <f>W8+1</f>
        <v>1</v>
      </c>
      <c r="Z8" s="70">
        <v>0</v>
      </c>
      <c r="AA8" s="72">
        <f t="shared" si="1"/>
        <v>0</v>
      </c>
      <c r="AB8" s="77">
        <v>1</v>
      </c>
      <c r="AC8" s="74">
        <f>AA8*AB8</f>
        <v>0</v>
      </c>
    </row>
    <row r="9" spans="1:29" ht="15" thickBot="1">
      <c r="A9" s="78"/>
      <c r="B9" s="78"/>
      <c r="C9" s="79"/>
      <c r="D9" s="80"/>
      <c r="E9" s="80"/>
      <c r="F9" s="80"/>
      <c r="G9" s="80"/>
      <c r="H9" s="80"/>
      <c r="I9" s="80"/>
      <c r="J9" s="80"/>
      <c r="K9" s="80"/>
      <c r="L9" s="80"/>
      <c r="M9" s="80"/>
      <c r="N9" s="81">
        <f>SUM(N4:N8)</f>
        <v>0</v>
      </c>
      <c r="P9" s="78"/>
      <c r="Q9" s="78"/>
      <c r="R9" s="79"/>
      <c r="S9" s="80"/>
      <c r="T9" s="80"/>
      <c r="U9" s="80"/>
      <c r="V9" s="80"/>
      <c r="W9" s="80"/>
      <c r="X9" s="80"/>
      <c r="Y9" s="80"/>
      <c r="Z9" s="80"/>
      <c r="AA9" s="80"/>
      <c r="AB9" s="80"/>
      <c r="AC9" s="81">
        <f>SUM(AC4:AC8)</f>
        <v>0</v>
      </c>
    </row>
    <row r="12" spans="1:29" ht="15">
      <c r="A12" s="648" t="s">
        <v>89</v>
      </c>
      <c r="B12" s="649"/>
      <c r="C12" s="649"/>
      <c r="D12" s="649"/>
      <c r="E12" s="649"/>
      <c r="F12" s="649"/>
      <c r="G12" s="649"/>
      <c r="H12" s="649"/>
      <c r="I12" s="649"/>
      <c r="J12" s="649"/>
      <c r="K12" s="649"/>
      <c r="L12" s="649"/>
      <c r="M12" s="649"/>
      <c r="N12" s="650"/>
      <c r="P12" s="648" t="s">
        <v>89</v>
      </c>
      <c r="Q12" s="649"/>
      <c r="R12" s="649"/>
      <c r="S12" s="649"/>
      <c r="T12" s="649"/>
      <c r="U12" s="649"/>
      <c r="V12" s="649"/>
      <c r="W12" s="649"/>
      <c r="X12" s="649"/>
      <c r="Y12" s="649"/>
      <c r="Z12" s="649"/>
      <c r="AA12" s="649"/>
      <c r="AB12" s="649"/>
      <c r="AC12" s="650"/>
    </row>
    <row r="13" spans="1:29" s="66" customFormat="1" ht="38.25">
      <c r="A13" s="63" t="s">
        <v>132</v>
      </c>
      <c r="B13" s="63" t="s">
        <v>133</v>
      </c>
      <c r="C13" s="63" t="s">
        <v>134</v>
      </c>
      <c r="D13" s="63" t="s">
        <v>135</v>
      </c>
      <c r="E13" s="63" t="s">
        <v>136</v>
      </c>
      <c r="F13" s="63" t="s">
        <v>137</v>
      </c>
      <c r="G13" s="63" t="s">
        <v>138</v>
      </c>
      <c r="H13" s="63" t="s">
        <v>139</v>
      </c>
      <c r="I13" s="63" t="s">
        <v>140</v>
      </c>
      <c r="J13" s="63" t="s">
        <v>141</v>
      </c>
      <c r="K13" s="63" t="s">
        <v>142</v>
      </c>
      <c r="L13" s="64" t="s">
        <v>143</v>
      </c>
      <c r="M13" s="65" t="s">
        <v>144</v>
      </c>
      <c r="N13" s="64" t="s">
        <v>145</v>
      </c>
      <c r="P13" s="63" t="s">
        <v>132</v>
      </c>
      <c r="Q13" s="63" t="s">
        <v>133</v>
      </c>
      <c r="R13" s="63" t="s">
        <v>134</v>
      </c>
      <c r="S13" s="63" t="s">
        <v>135</v>
      </c>
      <c r="T13" s="63" t="s">
        <v>136</v>
      </c>
      <c r="U13" s="63" t="s">
        <v>137</v>
      </c>
      <c r="V13" s="63" t="s">
        <v>138</v>
      </c>
      <c r="W13" s="63" t="s">
        <v>139</v>
      </c>
      <c r="X13" s="63" t="s">
        <v>140</v>
      </c>
      <c r="Y13" s="63" t="s">
        <v>141</v>
      </c>
      <c r="Z13" s="63" t="s">
        <v>142</v>
      </c>
      <c r="AA13" s="64" t="s">
        <v>143</v>
      </c>
      <c r="AB13" s="65" t="s">
        <v>144</v>
      </c>
      <c r="AC13" s="64" t="s">
        <v>145</v>
      </c>
    </row>
    <row r="14" spans="1:29">
      <c r="A14" s="67"/>
      <c r="B14" s="67"/>
      <c r="C14" s="68" t="s">
        <v>146</v>
      </c>
      <c r="D14" s="69">
        <v>0</v>
      </c>
      <c r="E14" s="70">
        <v>0</v>
      </c>
      <c r="F14" s="70">
        <v>0</v>
      </c>
      <c r="G14" s="70">
        <v>0</v>
      </c>
      <c r="H14" s="69">
        <v>0</v>
      </c>
      <c r="I14" s="70"/>
      <c r="J14" s="71">
        <f>H14+1</f>
        <v>1</v>
      </c>
      <c r="K14" s="70">
        <v>0</v>
      </c>
      <c r="L14" s="72">
        <f t="shared" ref="L14:L18" si="2">(D14*SUM((E14+F14+G14)+(H14*I14)+(J14*K14)))</f>
        <v>0</v>
      </c>
      <c r="M14" s="73">
        <v>0</v>
      </c>
      <c r="N14" s="74">
        <f>L14*M14</f>
        <v>0</v>
      </c>
      <c r="P14" s="67"/>
      <c r="Q14" s="67"/>
      <c r="R14" s="68" t="s">
        <v>146</v>
      </c>
      <c r="S14" s="75">
        <v>0</v>
      </c>
      <c r="T14" s="70">
        <v>0</v>
      </c>
      <c r="U14" s="70">
        <v>0</v>
      </c>
      <c r="V14" s="70">
        <v>0</v>
      </c>
      <c r="W14" s="75">
        <v>0</v>
      </c>
      <c r="X14" s="70">
        <v>0</v>
      </c>
      <c r="Y14" s="76">
        <f>W14+1</f>
        <v>1</v>
      </c>
      <c r="Z14" s="70">
        <v>0</v>
      </c>
      <c r="AA14" s="72">
        <f t="shared" ref="AA14:AA18" si="3">(S14*SUM((T14+U14+V14)+(W14*X14)+(Y14*Z14)))</f>
        <v>0</v>
      </c>
      <c r="AB14" s="77">
        <v>1</v>
      </c>
      <c r="AC14" s="74">
        <f>AA14*AB14</f>
        <v>0</v>
      </c>
    </row>
    <row r="15" spans="1:29">
      <c r="A15" s="67"/>
      <c r="B15" s="67"/>
      <c r="C15" s="68" t="s">
        <v>146</v>
      </c>
      <c r="D15" s="69">
        <v>0</v>
      </c>
      <c r="E15" s="70">
        <v>0</v>
      </c>
      <c r="F15" s="70">
        <v>0</v>
      </c>
      <c r="G15" s="70">
        <v>0</v>
      </c>
      <c r="H15" s="69">
        <v>0</v>
      </c>
      <c r="I15" s="70">
        <v>0</v>
      </c>
      <c r="J15" s="71">
        <f>H15+1</f>
        <v>1</v>
      </c>
      <c r="K15" s="70">
        <v>0</v>
      </c>
      <c r="L15" s="72">
        <f t="shared" si="2"/>
        <v>0</v>
      </c>
      <c r="M15" s="73">
        <v>1</v>
      </c>
      <c r="N15" s="74">
        <f>L15*M15</f>
        <v>0</v>
      </c>
      <c r="P15" s="67"/>
      <c r="Q15" s="67"/>
      <c r="R15" s="68" t="s">
        <v>146</v>
      </c>
      <c r="S15" s="75">
        <v>0</v>
      </c>
      <c r="T15" s="70">
        <v>0</v>
      </c>
      <c r="U15" s="70">
        <v>0</v>
      </c>
      <c r="V15" s="70">
        <v>0</v>
      </c>
      <c r="W15" s="75">
        <v>0</v>
      </c>
      <c r="X15" s="70">
        <v>0</v>
      </c>
      <c r="Y15" s="76">
        <f>W15+1</f>
        <v>1</v>
      </c>
      <c r="Z15" s="70">
        <v>0</v>
      </c>
      <c r="AA15" s="72">
        <f t="shared" si="3"/>
        <v>0</v>
      </c>
      <c r="AB15" s="77">
        <v>1</v>
      </c>
      <c r="AC15" s="74">
        <f>AA15*AB15</f>
        <v>0</v>
      </c>
    </row>
    <row r="16" spans="1:29">
      <c r="A16" s="67"/>
      <c r="B16" s="67"/>
      <c r="C16" s="68" t="s">
        <v>146</v>
      </c>
      <c r="D16" s="69">
        <v>0</v>
      </c>
      <c r="E16" s="70">
        <v>0</v>
      </c>
      <c r="F16" s="70">
        <v>0</v>
      </c>
      <c r="G16" s="70">
        <v>0</v>
      </c>
      <c r="H16" s="69">
        <v>0</v>
      </c>
      <c r="I16" s="70">
        <v>0</v>
      </c>
      <c r="J16" s="71">
        <f>H16+1</f>
        <v>1</v>
      </c>
      <c r="K16" s="70">
        <v>0</v>
      </c>
      <c r="L16" s="72">
        <f t="shared" si="2"/>
        <v>0</v>
      </c>
      <c r="M16" s="73">
        <v>1</v>
      </c>
      <c r="N16" s="74">
        <f>L16*M16</f>
        <v>0</v>
      </c>
      <c r="P16" s="67"/>
      <c r="Q16" s="67"/>
      <c r="R16" s="68" t="s">
        <v>146</v>
      </c>
      <c r="S16" s="75">
        <v>0</v>
      </c>
      <c r="T16" s="70">
        <v>0</v>
      </c>
      <c r="U16" s="70">
        <v>0</v>
      </c>
      <c r="V16" s="70">
        <v>0</v>
      </c>
      <c r="W16" s="75">
        <v>0</v>
      </c>
      <c r="X16" s="70">
        <v>0</v>
      </c>
      <c r="Y16" s="76">
        <f>W16+1</f>
        <v>1</v>
      </c>
      <c r="Z16" s="70">
        <v>0</v>
      </c>
      <c r="AA16" s="72">
        <f t="shared" si="3"/>
        <v>0</v>
      </c>
      <c r="AB16" s="77">
        <v>1</v>
      </c>
      <c r="AC16" s="74">
        <f>AA16*AB16</f>
        <v>0</v>
      </c>
    </row>
    <row r="17" spans="1:29">
      <c r="A17" s="67"/>
      <c r="B17" s="67"/>
      <c r="C17" s="68" t="s">
        <v>146</v>
      </c>
      <c r="D17" s="69">
        <v>0</v>
      </c>
      <c r="E17" s="70">
        <v>0</v>
      </c>
      <c r="F17" s="70">
        <v>0</v>
      </c>
      <c r="G17" s="70">
        <v>0</v>
      </c>
      <c r="H17" s="69">
        <v>0</v>
      </c>
      <c r="I17" s="70">
        <v>0</v>
      </c>
      <c r="J17" s="71">
        <f>H17+1</f>
        <v>1</v>
      </c>
      <c r="K17" s="70">
        <v>0</v>
      </c>
      <c r="L17" s="72">
        <f t="shared" si="2"/>
        <v>0</v>
      </c>
      <c r="M17" s="73">
        <v>1</v>
      </c>
      <c r="N17" s="74">
        <f>L17*M17</f>
        <v>0</v>
      </c>
      <c r="P17" s="67"/>
      <c r="Q17" s="67"/>
      <c r="R17" s="68" t="s">
        <v>146</v>
      </c>
      <c r="S17" s="75">
        <v>0</v>
      </c>
      <c r="T17" s="70">
        <v>0</v>
      </c>
      <c r="U17" s="70">
        <v>0</v>
      </c>
      <c r="V17" s="70">
        <v>0</v>
      </c>
      <c r="W17" s="75">
        <v>0</v>
      </c>
      <c r="X17" s="70">
        <v>0</v>
      </c>
      <c r="Y17" s="76">
        <f>W17+1</f>
        <v>1</v>
      </c>
      <c r="Z17" s="70">
        <v>0</v>
      </c>
      <c r="AA17" s="72">
        <f t="shared" si="3"/>
        <v>0</v>
      </c>
      <c r="AB17" s="77">
        <v>1</v>
      </c>
      <c r="AC17" s="74">
        <f>AA17*AB17</f>
        <v>0</v>
      </c>
    </row>
    <row r="18" spans="1:29" ht="15" thickBot="1">
      <c r="A18" s="67"/>
      <c r="B18" s="67"/>
      <c r="C18" s="68" t="s">
        <v>146</v>
      </c>
      <c r="D18" s="69">
        <v>0</v>
      </c>
      <c r="E18" s="70">
        <v>0</v>
      </c>
      <c r="F18" s="70">
        <v>0</v>
      </c>
      <c r="G18" s="70">
        <v>0</v>
      </c>
      <c r="H18" s="69">
        <v>0</v>
      </c>
      <c r="I18" s="70">
        <v>0</v>
      </c>
      <c r="J18" s="71">
        <f>H18+1</f>
        <v>1</v>
      </c>
      <c r="K18" s="70">
        <v>0</v>
      </c>
      <c r="L18" s="72">
        <f t="shared" si="2"/>
        <v>0</v>
      </c>
      <c r="M18" s="73">
        <v>1</v>
      </c>
      <c r="N18" s="74">
        <f>L18*M18</f>
        <v>0</v>
      </c>
      <c r="P18" s="67"/>
      <c r="Q18" s="67"/>
      <c r="R18" s="68" t="s">
        <v>146</v>
      </c>
      <c r="S18" s="75">
        <v>0</v>
      </c>
      <c r="T18" s="70">
        <v>0</v>
      </c>
      <c r="U18" s="70">
        <v>0</v>
      </c>
      <c r="V18" s="70">
        <v>0</v>
      </c>
      <c r="W18" s="75">
        <v>0</v>
      </c>
      <c r="X18" s="70">
        <v>0</v>
      </c>
      <c r="Y18" s="76">
        <f>W18+1</f>
        <v>1</v>
      </c>
      <c r="Z18" s="70">
        <v>0</v>
      </c>
      <c r="AA18" s="72">
        <f t="shared" si="3"/>
        <v>0</v>
      </c>
      <c r="AB18" s="77">
        <v>1</v>
      </c>
      <c r="AC18" s="74">
        <f>AA18*AB18</f>
        <v>0</v>
      </c>
    </row>
    <row r="19" spans="1:29" ht="15" thickBot="1">
      <c r="A19" s="78"/>
      <c r="B19" s="78"/>
      <c r="C19" s="79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1">
        <f>SUM(N14:N18)</f>
        <v>0</v>
      </c>
      <c r="P19" s="78"/>
      <c r="Q19" s="78"/>
      <c r="R19" s="79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1">
        <f>SUM(AC14:AC18)</f>
        <v>0</v>
      </c>
    </row>
    <row r="22" spans="1:29" ht="15">
      <c r="A22" s="648" t="s">
        <v>90</v>
      </c>
      <c r="B22" s="649"/>
      <c r="C22" s="649"/>
      <c r="D22" s="649"/>
      <c r="E22" s="649"/>
      <c r="F22" s="649"/>
      <c r="G22" s="649"/>
      <c r="H22" s="649"/>
      <c r="I22" s="649"/>
      <c r="J22" s="649"/>
      <c r="K22" s="649"/>
      <c r="L22" s="649"/>
      <c r="M22" s="649"/>
      <c r="N22" s="650"/>
      <c r="P22" s="648" t="s">
        <v>90</v>
      </c>
      <c r="Q22" s="649"/>
      <c r="R22" s="649"/>
      <c r="S22" s="649"/>
      <c r="T22" s="649"/>
      <c r="U22" s="649"/>
      <c r="V22" s="649"/>
      <c r="W22" s="649"/>
      <c r="X22" s="649"/>
      <c r="Y22" s="649"/>
      <c r="Z22" s="649"/>
      <c r="AA22" s="649"/>
      <c r="AB22" s="649"/>
      <c r="AC22" s="650"/>
    </row>
    <row r="23" spans="1:29" s="66" customFormat="1" ht="38.25">
      <c r="A23" s="63" t="s">
        <v>132</v>
      </c>
      <c r="B23" s="63" t="s">
        <v>133</v>
      </c>
      <c r="C23" s="63" t="s">
        <v>134</v>
      </c>
      <c r="D23" s="63" t="s">
        <v>135</v>
      </c>
      <c r="E23" s="63" t="s">
        <v>136</v>
      </c>
      <c r="F23" s="63" t="s">
        <v>137</v>
      </c>
      <c r="G23" s="63" t="s">
        <v>138</v>
      </c>
      <c r="H23" s="63" t="s">
        <v>139</v>
      </c>
      <c r="I23" s="63" t="s">
        <v>140</v>
      </c>
      <c r="J23" s="63" t="s">
        <v>141</v>
      </c>
      <c r="K23" s="63" t="s">
        <v>142</v>
      </c>
      <c r="L23" s="64" t="s">
        <v>143</v>
      </c>
      <c r="M23" s="65" t="s">
        <v>144</v>
      </c>
      <c r="N23" s="64" t="s">
        <v>145</v>
      </c>
      <c r="P23" s="63" t="s">
        <v>132</v>
      </c>
      <c r="Q23" s="63" t="s">
        <v>133</v>
      </c>
      <c r="R23" s="63" t="s">
        <v>134</v>
      </c>
      <c r="S23" s="63" t="s">
        <v>135</v>
      </c>
      <c r="T23" s="63" t="s">
        <v>136</v>
      </c>
      <c r="U23" s="63" t="s">
        <v>137</v>
      </c>
      <c r="V23" s="63" t="s">
        <v>138</v>
      </c>
      <c r="W23" s="63" t="s">
        <v>139</v>
      </c>
      <c r="X23" s="63" t="s">
        <v>140</v>
      </c>
      <c r="Y23" s="63" t="s">
        <v>141</v>
      </c>
      <c r="Z23" s="63" t="s">
        <v>142</v>
      </c>
      <c r="AA23" s="64" t="s">
        <v>143</v>
      </c>
      <c r="AB23" s="65" t="s">
        <v>144</v>
      </c>
      <c r="AC23" s="64" t="s">
        <v>145</v>
      </c>
    </row>
    <row r="24" spans="1:29">
      <c r="A24" s="67"/>
      <c r="B24" s="67"/>
      <c r="C24" s="68" t="s">
        <v>146</v>
      </c>
      <c r="D24" s="69">
        <v>0</v>
      </c>
      <c r="E24" s="70">
        <v>0</v>
      </c>
      <c r="F24" s="70">
        <v>0</v>
      </c>
      <c r="G24" s="70">
        <v>0</v>
      </c>
      <c r="H24" s="69">
        <v>0</v>
      </c>
      <c r="I24" s="70">
        <v>0</v>
      </c>
      <c r="J24" s="71">
        <f>H24+1</f>
        <v>1</v>
      </c>
      <c r="K24" s="70">
        <v>0</v>
      </c>
      <c r="L24" s="72">
        <f t="shared" ref="L24:L28" si="4">(D24*SUM((E24+F24+G24)+(H24*I24)+(J24*K24)))</f>
        <v>0</v>
      </c>
      <c r="M24" s="73">
        <v>1</v>
      </c>
      <c r="N24" s="74">
        <f>L24*M24</f>
        <v>0</v>
      </c>
      <c r="P24" s="67"/>
      <c r="Q24" s="67"/>
      <c r="R24" s="68" t="s">
        <v>146</v>
      </c>
      <c r="S24" s="75">
        <v>0</v>
      </c>
      <c r="T24" s="70">
        <v>0</v>
      </c>
      <c r="U24" s="70">
        <v>0</v>
      </c>
      <c r="V24" s="70">
        <v>0</v>
      </c>
      <c r="W24" s="75">
        <v>0</v>
      </c>
      <c r="X24" s="70">
        <v>0</v>
      </c>
      <c r="Y24" s="76">
        <f>W24+1</f>
        <v>1</v>
      </c>
      <c r="Z24" s="70">
        <v>0</v>
      </c>
      <c r="AA24" s="72">
        <f t="shared" ref="AA24:AA28" si="5">(S24*SUM((T24+U24+V24)+(W24*X24)+(Y24*Z24)))</f>
        <v>0</v>
      </c>
      <c r="AB24" s="77">
        <v>1</v>
      </c>
      <c r="AC24" s="74">
        <f>AA24*AB24</f>
        <v>0</v>
      </c>
    </row>
    <row r="25" spans="1:29">
      <c r="A25" s="67"/>
      <c r="B25" s="67"/>
      <c r="C25" s="68" t="s">
        <v>146</v>
      </c>
      <c r="D25" s="69">
        <v>0</v>
      </c>
      <c r="E25" s="70">
        <v>0</v>
      </c>
      <c r="F25" s="70">
        <v>0</v>
      </c>
      <c r="G25" s="70">
        <v>0</v>
      </c>
      <c r="H25" s="69">
        <v>0</v>
      </c>
      <c r="I25" s="70">
        <v>0</v>
      </c>
      <c r="J25" s="71">
        <f>H25+1</f>
        <v>1</v>
      </c>
      <c r="K25" s="70">
        <v>0</v>
      </c>
      <c r="L25" s="72">
        <f t="shared" si="4"/>
        <v>0</v>
      </c>
      <c r="M25" s="73">
        <v>1</v>
      </c>
      <c r="N25" s="74">
        <f>L25*M25</f>
        <v>0</v>
      </c>
      <c r="P25" s="67"/>
      <c r="Q25" s="67"/>
      <c r="R25" s="68" t="s">
        <v>146</v>
      </c>
      <c r="S25" s="75">
        <v>0</v>
      </c>
      <c r="T25" s="70">
        <v>0</v>
      </c>
      <c r="U25" s="70">
        <v>0</v>
      </c>
      <c r="V25" s="70">
        <v>0</v>
      </c>
      <c r="W25" s="75">
        <v>0</v>
      </c>
      <c r="X25" s="70">
        <v>0</v>
      </c>
      <c r="Y25" s="76">
        <f>W25+1</f>
        <v>1</v>
      </c>
      <c r="Z25" s="70">
        <v>0</v>
      </c>
      <c r="AA25" s="72">
        <f t="shared" si="5"/>
        <v>0</v>
      </c>
      <c r="AB25" s="77">
        <v>1</v>
      </c>
      <c r="AC25" s="74">
        <f>AA25*AB25</f>
        <v>0</v>
      </c>
    </row>
    <row r="26" spans="1:29">
      <c r="A26" s="67"/>
      <c r="B26" s="67"/>
      <c r="C26" s="68" t="s">
        <v>146</v>
      </c>
      <c r="D26" s="69">
        <v>0</v>
      </c>
      <c r="E26" s="70">
        <v>0</v>
      </c>
      <c r="F26" s="70">
        <v>0</v>
      </c>
      <c r="G26" s="70">
        <v>0</v>
      </c>
      <c r="H26" s="69">
        <v>0</v>
      </c>
      <c r="I26" s="70">
        <v>0</v>
      </c>
      <c r="J26" s="71">
        <f>H26+1</f>
        <v>1</v>
      </c>
      <c r="K26" s="70">
        <v>0</v>
      </c>
      <c r="L26" s="72">
        <f t="shared" si="4"/>
        <v>0</v>
      </c>
      <c r="M26" s="73">
        <v>1</v>
      </c>
      <c r="N26" s="74">
        <f>L26*M26</f>
        <v>0</v>
      </c>
      <c r="P26" s="67"/>
      <c r="Q26" s="67"/>
      <c r="R26" s="68" t="s">
        <v>146</v>
      </c>
      <c r="S26" s="75">
        <v>0</v>
      </c>
      <c r="T26" s="70">
        <v>0</v>
      </c>
      <c r="U26" s="70">
        <v>0</v>
      </c>
      <c r="V26" s="70">
        <v>0</v>
      </c>
      <c r="W26" s="75">
        <v>0</v>
      </c>
      <c r="X26" s="70">
        <v>0</v>
      </c>
      <c r="Y26" s="76">
        <f>W26+1</f>
        <v>1</v>
      </c>
      <c r="Z26" s="70">
        <v>0</v>
      </c>
      <c r="AA26" s="72">
        <f t="shared" si="5"/>
        <v>0</v>
      </c>
      <c r="AB26" s="77">
        <v>1</v>
      </c>
      <c r="AC26" s="74">
        <f>AA26*AB26</f>
        <v>0</v>
      </c>
    </row>
    <row r="27" spans="1:29">
      <c r="A27" s="67"/>
      <c r="B27" s="67"/>
      <c r="C27" s="68" t="s">
        <v>146</v>
      </c>
      <c r="D27" s="69">
        <v>0</v>
      </c>
      <c r="E27" s="70">
        <v>0</v>
      </c>
      <c r="F27" s="70">
        <v>0</v>
      </c>
      <c r="G27" s="70">
        <v>0</v>
      </c>
      <c r="H27" s="69">
        <v>0</v>
      </c>
      <c r="I27" s="70">
        <v>0</v>
      </c>
      <c r="J27" s="71">
        <f>H27+1</f>
        <v>1</v>
      </c>
      <c r="K27" s="70">
        <v>0</v>
      </c>
      <c r="L27" s="72">
        <f t="shared" si="4"/>
        <v>0</v>
      </c>
      <c r="M27" s="73">
        <v>1</v>
      </c>
      <c r="N27" s="74">
        <f>L27*M27</f>
        <v>0</v>
      </c>
      <c r="P27" s="67"/>
      <c r="Q27" s="67"/>
      <c r="R27" s="68" t="s">
        <v>146</v>
      </c>
      <c r="S27" s="75">
        <v>0</v>
      </c>
      <c r="T27" s="70">
        <v>0</v>
      </c>
      <c r="U27" s="70">
        <v>0</v>
      </c>
      <c r="V27" s="70">
        <v>0</v>
      </c>
      <c r="W27" s="75">
        <v>0</v>
      </c>
      <c r="X27" s="70">
        <v>0</v>
      </c>
      <c r="Y27" s="76">
        <f>W27+1</f>
        <v>1</v>
      </c>
      <c r="Z27" s="70">
        <v>0</v>
      </c>
      <c r="AA27" s="72">
        <f t="shared" si="5"/>
        <v>0</v>
      </c>
      <c r="AB27" s="77">
        <v>1</v>
      </c>
      <c r="AC27" s="74">
        <f>AA27*AB27</f>
        <v>0</v>
      </c>
    </row>
    <row r="28" spans="1:29" ht="15" thickBot="1">
      <c r="A28" s="67"/>
      <c r="B28" s="67"/>
      <c r="C28" s="68" t="s">
        <v>146</v>
      </c>
      <c r="D28" s="69">
        <v>0</v>
      </c>
      <c r="E28" s="70">
        <v>0</v>
      </c>
      <c r="F28" s="70">
        <v>0</v>
      </c>
      <c r="G28" s="70">
        <v>0</v>
      </c>
      <c r="H28" s="69">
        <v>0</v>
      </c>
      <c r="I28" s="70">
        <v>0</v>
      </c>
      <c r="J28" s="71">
        <f>H28+1</f>
        <v>1</v>
      </c>
      <c r="K28" s="70">
        <v>0</v>
      </c>
      <c r="L28" s="72">
        <f t="shared" si="4"/>
        <v>0</v>
      </c>
      <c r="M28" s="73">
        <v>1</v>
      </c>
      <c r="N28" s="74">
        <f>L28*M28</f>
        <v>0</v>
      </c>
      <c r="P28" s="67"/>
      <c r="Q28" s="67"/>
      <c r="R28" s="68" t="s">
        <v>146</v>
      </c>
      <c r="S28" s="75">
        <v>0</v>
      </c>
      <c r="T28" s="70">
        <v>0</v>
      </c>
      <c r="U28" s="70">
        <v>0</v>
      </c>
      <c r="V28" s="70">
        <v>0</v>
      </c>
      <c r="W28" s="75">
        <v>0</v>
      </c>
      <c r="X28" s="70">
        <v>0</v>
      </c>
      <c r="Y28" s="76">
        <f>W28+1</f>
        <v>1</v>
      </c>
      <c r="Z28" s="70">
        <v>0</v>
      </c>
      <c r="AA28" s="72">
        <f t="shared" si="5"/>
        <v>0</v>
      </c>
      <c r="AB28" s="77">
        <v>1</v>
      </c>
      <c r="AC28" s="74">
        <f>AA28*AB28</f>
        <v>0</v>
      </c>
    </row>
    <row r="29" spans="1:29" ht="15" thickBot="1">
      <c r="A29" s="78"/>
      <c r="B29" s="78"/>
      <c r="C29" s="79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1">
        <f>SUM(N24:N28)</f>
        <v>0</v>
      </c>
      <c r="P29" s="78"/>
      <c r="Q29" s="78"/>
      <c r="R29" s="79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1">
        <f>SUM(AC24:AC28)</f>
        <v>0</v>
      </c>
    </row>
    <row r="32" spans="1:29" ht="15">
      <c r="A32" s="648" t="s">
        <v>91</v>
      </c>
      <c r="B32" s="649"/>
      <c r="C32" s="649"/>
      <c r="D32" s="649"/>
      <c r="E32" s="649"/>
      <c r="F32" s="649"/>
      <c r="G32" s="649"/>
      <c r="H32" s="649"/>
      <c r="I32" s="649"/>
      <c r="J32" s="649"/>
      <c r="K32" s="649"/>
      <c r="L32" s="649"/>
      <c r="M32" s="649"/>
      <c r="N32" s="650"/>
      <c r="P32" s="648" t="s">
        <v>91</v>
      </c>
      <c r="Q32" s="649"/>
      <c r="R32" s="649"/>
      <c r="S32" s="649"/>
      <c r="T32" s="649"/>
      <c r="U32" s="649"/>
      <c r="V32" s="649"/>
      <c r="W32" s="649"/>
      <c r="X32" s="649"/>
      <c r="Y32" s="649"/>
      <c r="Z32" s="649"/>
      <c r="AA32" s="649"/>
      <c r="AB32" s="649"/>
      <c r="AC32" s="650"/>
    </row>
    <row r="33" spans="1:29" s="66" customFormat="1" ht="38.25">
      <c r="A33" s="63" t="s">
        <v>132</v>
      </c>
      <c r="B33" s="63" t="s">
        <v>133</v>
      </c>
      <c r="C33" s="63" t="s">
        <v>134</v>
      </c>
      <c r="D33" s="63" t="s">
        <v>135</v>
      </c>
      <c r="E33" s="63" t="s">
        <v>136</v>
      </c>
      <c r="F33" s="63" t="s">
        <v>137</v>
      </c>
      <c r="G33" s="63" t="s">
        <v>138</v>
      </c>
      <c r="H33" s="63" t="s">
        <v>139</v>
      </c>
      <c r="I33" s="63" t="s">
        <v>140</v>
      </c>
      <c r="J33" s="63" t="s">
        <v>141</v>
      </c>
      <c r="K33" s="63" t="s">
        <v>142</v>
      </c>
      <c r="L33" s="64" t="s">
        <v>143</v>
      </c>
      <c r="M33" s="65" t="s">
        <v>144</v>
      </c>
      <c r="N33" s="64" t="s">
        <v>145</v>
      </c>
      <c r="P33" s="63" t="s">
        <v>132</v>
      </c>
      <c r="Q33" s="63" t="s">
        <v>133</v>
      </c>
      <c r="R33" s="63" t="s">
        <v>134</v>
      </c>
      <c r="S33" s="63" t="s">
        <v>135</v>
      </c>
      <c r="T33" s="63" t="s">
        <v>136</v>
      </c>
      <c r="U33" s="63" t="s">
        <v>137</v>
      </c>
      <c r="V33" s="63" t="s">
        <v>138</v>
      </c>
      <c r="W33" s="63" t="s">
        <v>139</v>
      </c>
      <c r="X33" s="63" t="s">
        <v>140</v>
      </c>
      <c r="Y33" s="63" t="s">
        <v>141</v>
      </c>
      <c r="Z33" s="63" t="s">
        <v>142</v>
      </c>
      <c r="AA33" s="64" t="s">
        <v>143</v>
      </c>
      <c r="AB33" s="65" t="s">
        <v>144</v>
      </c>
      <c r="AC33" s="64" t="s">
        <v>145</v>
      </c>
    </row>
    <row r="34" spans="1:29">
      <c r="A34" s="67"/>
      <c r="B34" s="67"/>
      <c r="C34" s="68" t="s">
        <v>146</v>
      </c>
      <c r="D34" s="69">
        <v>0</v>
      </c>
      <c r="E34" s="70">
        <v>0</v>
      </c>
      <c r="F34" s="70">
        <v>0</v>
      </c>
      <c r="G34" s="70">
        <v>0</v>
      </c>
      <c r="H34" s="69">
        <v>0</v>
      </c>
      <c r="I34" s="70">
        <v>0</v>
      </c>
      <c r="J34" s="71">
        <f>H34+1</f>
        <v>1</v>
      </c>
      <c r="K34" s="70">
        <v>0</v>
      </c>
      <c r="L34" s="72">
        <f t="shared" ref="L34:L38" si="6">(D34*SUM((E34+F34+G34)+(H34*I34)+(J34*K34)))</f>
        <v>0</v>
      </c>
      <c r="M34" s="73">
        <v>1</v>
      </c>
      <c r="N34" s="74">
        <f>L34*M34</f>
        <v>0</v>
      </c>
      <c r="P34" s="67"/>
      <c r="Q34" s="67"/>
      <c r="R34" s="68" t="s">
        <v>146</v>
      </c>
      <c r="S34" s="75">
        <v>0</v>
      </c>
      <c r="T34" s="70">
        <v>0</v>
      </c>
      <c r="U34" s="70">
        <v>0</v>
      </c>
      <c r="V34" s="70">
        <v>0</v>
      </c>
      <c r="W34" s="75">
        <v>0</v>
      </c>
      <c r="X34" s="70">
        <v>0</v>
      </c>
      <c r="Y34" s="76">
        <f>W34+1</f>
        <v>1</v>
      </c>
      <c r="Z34" s="70">
        <v>0</v>
      </c>
      <c r="AA34" s="72">
        <f t="shared" ref="AA34:AA38" si="7">(S34*SUM((T34+U34+V34)+(W34*X34)+(Y34*Z34)))</f>
        <v>0</v>
      </c>
      <c r="AB34" s="77">
        <v>1</v>
      </c>
      <c r="AC34" s="74">
        <f>AA34*AB34</f>
        <v>0</v>
      </c>
    </row>
    <row r="35" spans="1:29">
      <c r="A35" s="67"/>
      <c r="B35" s="67"/>
      <c r="C35" s="68" t="s">
        <v>146</v>
      </c>
      <c r="D35" s="69">
        <v>0</v>
      </c>
      <c r="E35" s="70">
        <v>0</v>
      </c>
      <c r="F35" s="70">
        <v>0</v>
      </c>
      <c r="G35" s="70">
        <v>0</v>
      </c>
      <c r="H35" s="69">
        <v>0</v>
      </c>
      <c r="I35" s="70">
        <v>0</v>
      </c>
      <c r="J35" s="71">
        <f>H35+1</f>
        <v>1</v>
      </c>
      <c r="K35" s="70">
        <v>0</v>
      </c>
      <c r="L35" s="72">
        <f t="shared" si="6"/>
        <v>0</v>
      </c>
      <c r="M35" s="73">
        <v>1</v>
      </c>
      <c r="N35" s="74">
        <f>L35*M35</f>
        <v>0</v>
      </c>
      <c r="P35" s="67"/>
      <c r="Q35" s="67"/>
      <c r="R35" s="68" t="s">
        <v>146</v>
      </c>
      <c r="S35" s="75">
        <v>0</v>
      </c>
      <c r="T35" s="70">
        <v>0</v>
      </c>
      <c r="U35" s="70">
        <v>0</v>
      </c>
      <c r="V35" s="70">
        <v>0</v>
      </c>
      <c r="W35" s="75">
        <v>0</v>
      </c>
      <c r="X35" s="70">
        <v>0</v>
      </c>
      <c r="Y35" s="76">
        <f>W35+1</f>
        <v>1</v>
      </c>
      <c r="Z35" s="70">
        <v>0</v>
      </c>
      <c r="AA35" s="72">
        <f t="shared" si="7"/>
        <v>0</v>
      </c>
      <c r="AB35" s="77">
        <v>1</v>
      </c>
      <c r="AC35" s="74">
        <f>AA35*AB35</f>
        <v>0</v>
      </c>
    </row>
    <row r="36" spans="1:29">
      <c r="A36" s="67"/>
      <c r="B36" s="67"/>
      <c r="C36" s="68" t="s">
        <v>146</v>
      </c>
      <c r="D36" s="69">
        <v>0</v>
      </c>
      <c r="E36" s="70">
        <v>0</v>
      </c>
      <c r="F36" s="70">
        <v>0</v>
      </c>
      <c r="G36" s="70">
        <v>0</v>
      </c>
      <c r="H36" s="69">
        <v>0</v>
      </c>
      <c r="I36" s="70">
        <v>0</v>
      </c>
      <c r="J36" s="71">
        <f>H36+1</f>
        <v>1</v>
      </c>
      <c r="K36" s="70">
        <v>0</v>
      </c>
      <c r="L36" s="72">
        <f t="shared" si="6"/>
        <v>0</v>
      </c>
      <c r="M36" s="73">
        <v>1</v>
      </c>
      <c r="N36" s="74">
        <f>L36*M36</f>
        <v>0</v>
      </c>
      <c r="P36" s="67"/>
      <c r="Q36" s="67"/>
      <c r="R36" s="68" t="s">
        <v>146</v>
      </c>
      <c r="S36" s="75">
        <v>0</v>
      </c>
      <c r="T36" s="70">
        <v>0</v>
      </c>
      <c r="U36" s="70">
        <v>0</v>
      </c>
      <c r="V36" s="70">
        <v>0</v>
      </c>
      <c r="W36" s="75">
        <v>0</v>
      </c>
      <c r="X36" s="70">
        <v>0</v>
      </c>
      <c r="Y36" s="76">
        <f>W36+1</f>
        <v>1</v>
      </c>
      <c r="Z36" s="70">
        <v>0</v>
      </c>
      <c r="AA36" s="72">
        <f t="shared" si="7"/>
        <v>0</v>
      </c>
      <c r="AB36" s="77">
        <v>1</v>
      </c>
      <c r="AC36" s="74">
        <f>AA36*AB36</f>
        <v>0</v>
      </c>
    </row>
    <row r="37" spans="1:29">
      <c r="A37" s="67"/>
      <c r="B37" s="67"/>
      <c r="C37" s="68" t="s">
        <v>146</v>
      </c>
      <c r="D37" s="69">
        <v>0</v>
      </c>
      <c r="E37" s="70">
        <v>0</v>
      </c>
      <c r="F37" s="70">
        <v>0</v>
      </c>
      <c r="G37" s="70">
        <v>0</v>
      </c>
      <c r="H37" s="69">
        <v>0</v>
      </c>
      <c r="I37" s="70">
        <v>0</v>
      </c>
      <c r="J37" s="71">
        <f>H37+1</f>
        <v>1</v>
      </c>
      <c r="K37" s="70">
        <v>0</v>
      </c>
      <c r="L37" s="72">
        <f t="shared" si="6"/>
        <v>0</v>
      </c>
      <c r="M37" s="73">
        <v>1</v>
      </c>
      <c r="N37" s="74">
        <f>L37*M37</f>
        <v>0</v>
      </c>
      <c r="P37" s="67"/>
      <c r="Q37" s="67"/>
      <c r="R37" s="68" t="s">
        <v>146</v>
      </c>
      <c r="S37" s="75">
        <v>0</v>
      </c>
      <c r="T37" s="70">
        <v>0</v>
      </c>
      <c r="U37" s="70">
        <v>0</v>
      </c>
      <c r="V37" s="70">
        <v>0</v>
      </c>
      <c r="W37" s="75">
        <v>0</v>
      </c>
      <c r="X37" s="70">
        <v>0</v>
      </c>
      <c r="Y37" s="76">
        <f>W37+1</f>
        <v>1</v>
      </c>
      <c r="Z37" s="70">
        <v>0</v>
      </c>
      <c r="AA37" s="72">
        <f t="shared" si="7"/>
        <v>0</v>
      </c>
      <c r="AB37" s="77">
        <v>1</v>
      </c>
      <c r="AC37" s="74">
        <f>AA37*AB37</f>
        <v>0</v>
      </c>
    </row>
    <row r="38" spans="1:29" ht="15" thickBot="1">
      <c r="A38" s="67"/>
      <c r="B38" s="67"/>
      <c r="C38" s="68" t="s">
        <v>146</v>
      </c>
      <c r="D38" s="69">
        <v>0</v>
      </c>
      <c r="E38" s="70">
        <v>0</v>
      </c>
      <c r="F38" s="70">
        <v>0</v>
      </c>
      <c r="G38" s="70">
        <v>0</v>
      </c>
      <c r="H38" s="69">
        <v>0</v>
      </c>
      <c r="I38" s="70">
        <v>0</v>
      </c>
      <c r="J38" s="71">
        <f>H38+1</f>
        <v>1</v>
      </c>
      <c r="K38" s="70">
        <v>0</v>
      </c>
      <c r="L38" s="72">
        <f t="shared" si="6"/>
        <v>0</v>
      </c>
      <c r="M38" s="73">
        <v>1</v>
      </c>
      <c r="N38" s="74">
        <f>L38*M38</f>
        <v>0</v>
      </c>
      <c r="P38" s="67"/>
      <c r="Q38" s="67"/>
      <c r="R38" s="68" t="s">
        <v>146</v>
      </c>
      <c r="S38" s="75">
        <v>0</v>
      </c>
      <c r="T38" s="70">
        <v>0</v>
      </c>
      <c r="U38" s="70">
        <v>0</v>
      </c>
      <c r="V38" s="70">
        <v>0</v>
      </c>
      <c r="W38" s="75">
        <v>0</v>
      </c>
      <c r="X38" s="70">
        <v>0</v>
      </c>
      <c r="Y38" s="76">
        <f>W38+1</f>
        <v>1</v>
      </c>
      <c r="Z38" s="70">
        <v>0</v>
      </c>
      <c r="AA38" s="72">
        <f t="shared" si="7"/>
        <v>0</v>
      </c>
      <c r="AB38" s="77">
        <v>1</v>
      </c>
      <c r="AC38" s="74">
        <f>AA38*AB38</f>
        <v>0</v>
      </c>
    </row>
    <row r="39" spans="1:29" ht="15" thickBot="1">
      <c r="A39" s="78"/>
      <c r="B39" s="78"/>
      <c r="C39" s="79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1">
        <f>SUM(N34:N38)</f>
        <v>0</v>
      </c>
      <c r="P39" s="78"/>
      <c r="Q39" s="78"/>
      <c r="R39" s="79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1">
        <f>SUM(AC34:AC38)</f>
        <v>0</v>
      </c>
    </row>
    <row r="42" spans="1:29" ht="15">
      <c r="A42" s="648" t="s">
        <v>92</v>
      </c>
      <c r="B42" s="649"/>
      <c r="C42" s="649"/>
      <c r="D42" s="649"/>
      <c r="E42" s="649"/>
      <c r="F42" s="649"/>
      <c r="G42" s="649"/>
      <c r="H42" s="649"/>
      <c r="I42" s="649"/>
      <c r="J42" s="649"/>
      <c r="K42" s="649"/>
      <c r="L42" s="649"/>
      <c r="M42" s="649"/>
      <c r="N42" s="650"/>
      <c r="P42" s="648" t="s">
        <v>92</v>
      </c>
      <c r="Q42" s="649"/>
      <c r="R42" s="649"/>
      <c r="S42" s="649"/>
      <c r="T42" s="649"/>
      <c r="U42" s="649"/>
      <c r="V42" s="649"/>
      <c r="W42" s="649"/>
      <c r="X42" s="649"/>
      <c r="Y42" s="649"/>
      <c r="Z42" s="649"/>
      <c r="AA42" s="649"/>
      <c r="AB42" s="649"/>
      <c r="AC42" s="650"/>
    </row>
    <row r="43" spans="1:29" s="66" customFormat="1" ht="38.25">
      <c r="A43" s="63" t="s">
        <v>132</v>
      </c>
      <c r="B43" s="63" t="s">
        <v>133</v>
      </c>
      <c r="C43" s="63" t="s">
        <v>134</v>
      </c>
      <c r="D43" s="63" t="s">
        <v>135</v>
      </c>
      <c r="E43" s="63" t="s">
        <v>136</v>
      </c>
      <c r="F43" s="63" t="s">
        <v>137</v>
      </c>
      <c r="G43" s="63" t="s">
        <v>138</v>
      </c>
      <c r="H43" s="63" t="s">
        <v>139</v>
      </c>
      <c r="I43" s="63" t="s">
        <v>140</v>
      </c>
      <c r="J43" s="63" t="s">
        <v>141</v>
      </c>
      <c r="K43" s="63" t="s">
        <v>142</v>
      </c>
      <c r="L43" s="64" t="s">
        <v>143</v>
      </c>
      <c r="M43" s="65" t="s">
        <v>144</v>
      </c>
      <c r="N43" s="64" t="s">
        <v>145</v>
      </c>
      <c r="P43" s="63" t="s">
        <v>132</v>
      </c>
      <c r="Q43" s="63" t="s">
        <v>133</v>
      </c>
      <c r="R43" s="63" t="s">
        <v>134</v>
      </c>
      <c r="S43" s="63" t="s">
        <v>135</v>
      </c>
      <c r="T43" s="63" t="s">
        <v>136</v>
      </c>
      <c r="U43" s="63" t="s">
        <v>137</v>
      </c>
      <c r="V43" s="63" t="s">
        <v>138</v>
      </c>
      <c r="W43" s="63" t="s">
        <v>139</v>
      </c>
      <c r="X43" s="63" t="s">
        <v>140</v>
      </c>
      <c r="Y43" s="63" t="s">
        <v>141</v>
      </c>
      <c r="Z43" s="63" t="s">
        <v>142</v>
      </c>
      <c r="AA43" s="64" t="s">
        <v>143</v>
      </c>
      <c r="AB43" s="65" t="s">
        <v>144</v>
      </c>
      <c r="AC43" s="64" t="s">
        <v>145</v>
      </c>
    </row>
    <row r="44" spans="1:29">
      <c r="A44" s="67"/>
      <c r="B44" s="67"/>
      <c r="C44" s="68" t="s">
        <v>146</v>
      </c>
      <c r="D44" s="69">
        <v>0</v>
      </c>
      <c r="E44" s="70">
        <v>0</v>
      </c>
      <c r="F44" s="70">
        <v>0</v>
      </c>
      <c r="G44" s="70">
        <v>0</v>
      </c>
      <c r="H44" s="69">
        <v>0</v>
      </c>
      <c r="I44" s="70">
        <v>0</v>
      </c>
      <c r="J44" s="71">
        <f>H44+1</f>
        <v>1</v>
      </c>
      <c r="K44" s="70">
        <v>0</v>
      </c>
      <c r="L44" s="72">
        <f t="shared" ref="L44:L48" si="8">(D44*SUM((E44+F44+G44)+(H44*I44)+(J44*K44)))</f>
        <v>0</v>
      </c>
      <c r="M44" s="73">
        <v>1</v>
      </c>
      <c r="N44" s="74">
        <f>L44*M44</f>
        <v>0</v>
      </c>
      <c r="P44" s="67"/>
      <c r="Q44" s="67"/>
      <c r="R44" s="68" t="s">
        <v>146</v>
      </c>
      <c r="S44" s="75">
        <v>0</v>
      </c>
      <c r="T44" s="70">
        <v>0</v>
      </c>
      <c r="U44" s="70">
        <v>0</v>
      </c>
      <c r="V44" s="70">
        <v>0</v>
      </c>
      <c r="W44" s="75">
        <v>0</v>
      </c>
      <c r="X44" s="70">
        <v>0</v>
      </c>
      <c r="Y44" s="76">
        <f>W44+1</f>
        <v>1</v>
      </c>
      <c r="Z44" s="70">
        <v>0</v>
      </c>
      <c r="AA44" s="72">
        <f t="shared" ref="AA44:AA48" si="9">(S44*SUM((T44+U44+V44)+(W44*X44)+(Y44*Z44)))</f>
        <v>0</v>
      </c>
      <c r="AB44" s="77">
        <v>1</v>
      </c>
      <c r="AC44" s="74">
        <f>AA44*AB44</f>
        <v>0</v>
      </c>
    </row>
    <row r="45" spans="1:29">
      <c r="A45" s="67"/>
      <c r="B45" s="67"/>
      <c r="C45" s="68" t="s">
        <v>146</v>
      </c>
      <c r="D45" s="69">
        <v>0</v>
      </c>
      <c r="E45" s="70">
        <v>0</v>
      </c>
      <c r="F45" s="70">
        <v>0</v>
      </c>
      <c r="G45" s="70">
        <v>0</v>
      </c>
      <c r="H45" s="69">
        <v>0</v>
      </c>
      <c r="I45" s="70">
        <v>0</v>
      </c>
      <c r="J45" s="71">
        <f>H45+1</f>
        <v>1</v>
      </c>
      <c r="K45" s="70">
        <v>0</v>
      </c>
      <c r="L45" s="72">
        <f t="shared" si="8"/>
        <v>0</v>
      </c>
      <c r="M45" s="73">
        <v>1</v>
      </c>
      <c r="N45" s="74">
        <f>L45*M45</f>
        <v>0</v>
      </c>
      <c r="P45" s="67"/>
      <c r="Q45" s="67"/>
      <c r="R45" s="68" t="s">
        <v>146</v>
      </c>
      <c r="S45" s="75">
        <v>0</v>
      </c>
      <c r="T45" s="70">
        <v>0</v>
      </c>
      <c r="U45" s="70">
        <v>0</v>
      </c>
      <c r="V45" s="70">
        <v>0</v>
      </c>
      <c r="W45" s="75">
        <v>0</v>
      </c>
      <c r="X45" s="70">
        <v>0</v>
      </c>
      <c r="Y45" s="76">
        <f>W45+1</f>
        <v>1</v>
      </c>
      <c r="Z45" s="70">
        <v>0</v>
      </c>
      <c r="AA45" s="72">
        <f t="shared" si="9"/>
        <v>0</v>
      </c>
      <c r="AB45" s="77">
        <v>1</v>
      </c>
      <c r="AC45" s="74">
        <f>AA45*AB45</f>
        <v>0</v>
      </c>
    </row>
    <row r="46" spans="1:29">
      <c r="A46" s="67"/>
      <c r="B46" s="67"/>
      <c r="C46" s="68" t="s">
        <v>146</v>
      </c>
      <c r="D46" s="69">
        <v>0</v>
      </c>
      <c r="E46" s="70">
        <v>0</v>
      </c>
      <c r="F46" s="70">
        <v>0</v>
      </c>
      <c r="G46" s="70">
        <v>0</v>
      </c>
      <c r="H46" s="69">
        <v>0</v>
      </c>
      <c r="I46" s="70">
        <v>0</v>
      </c>
      <c r="J46" s="71">
        <f>H46+1</f>
        <v>1</v>
      </c>
      <c r="K46" s="70">
        <v>0</v>
      </c>
      <c r="L46" s="72">
        <f t="shared" si="8"/>
        <v>0</v>
      </c>
      <c r="M46" s="73">
        <v>1</v>
      </c>
      <c r="N46" s="74">
        <f>L46*M46</f>
        <v>0</v>
      </c>
      <c r="P46" s="67"/>
      <c r="Q46" s="67"/>
      <c r="R46" s="68" t="s">
        <v>146</v>
      </c>
      <c r="S46" s="75">
        <v>0</v>
      </c>
      <c r="T46" s="70">
        <v>0</v>
      </c>
      <c r="U46" s="70">
        <v>0</v>
      </c>
      <c r="V46" s="70">
        <v>0</v>
      </c>
      <c r="W46" s="75">
        <v>0</v>
      </c>
      <c r="X46" s="70">
        <v>0</v>
      </c>
      <c r="Y46" s="76">
        <f>W46+1</f>
        <v>1</v>
      </c>
      <c r="Z46" s="70">
        <v>0</v>
      </c>
      <c r="AA46" s="72">
        <f t="shared" si="9"/>
        <v>0</v>
      </c>
      <c r="AB46" s="77">
        <v>1</v>
      </c>
      <c r="AC46" s="74">
        <f>AA46*AB46</f>
        <v>0</v>
      </c>
    </row>
    <row r="47" spans="1:29">
      <c r="A47" s="67"/>
      <c r="B47" s="67"/>
      <c r="C47" s="68" t="s">
        <v>146</v>
      </c>
      <c r="D47" s="69">
        <v>0</v>
      </c>
      <c r="E47" s="70">
        <v>0</v>
      </c>
      <c r="F47" s="70">
        <v>0</v>
      </c>
      <c r="G47" s="70">
        <v>0</v>
      </c>
      <c r="H47" s="69">
        <v>0</v>
      </c>
      <c r="I47" s="70">
        <v>0</v>
      </c>
      <c r="J47" s="71">
        <f>H47+1</f>
        <v>1</v>
      </c>
      <c r="K47" s="70">
        <v>0</v>
      </c>
      <c r="L47" s="72">
        <f t="shared" si="8"/>
        <v>0</v>
      </c>
      <c r="M47" s="73">
        <v>1</v>
      </c>
      <c r="N47" s="74">
        <f>L47*M47</f>
        <v>0</v>
      </c>
      <c r="P47" s="67"/>
      <c r="Q47" s="67"/>
      <c r="R47" s="68" t="s">
        <v>146</v>
      </c>
      <c r="S47" s="75">
        <v>0</v>
      </c>
      <c r="T47" s="70">
        <v>0</v>
      </c>
      <c r="U47" s="70">
        <v>0</v>
      </c>
      <c r="V47" s="70">
        <v>0</v>
      </c>
      <c r="W47" s="75">
        <v>0</v>
      </c>
      <c r="X47" s="70">
        <v>0</v>
      </c>
      <c r="Y47" s="76">
        <f>W47+1</f>
        <v>1</v>
      </c>
      <c r="Z47" s="70">
        <v>0</v>
      </c>
      <c r="AA47" s="72">
        <f t="shared" si="9"/>
        <v>0</v>
      </c>
      <c r="AB47" s="77">
        <v>1</v>
      </c>
      <c r="AC47" s="74">
        <f>AA47*AB47</f>
        <v>0</v>
      </c>
    </row>
    <row r="48" spans="1:29" ht="15" thickBot="1">
      <c r="A48" s="67"/>
      <c r="B48" s="67"/>
      <c r="C48" s="68" t="s">
        <v>146</v>
      </c>
      <c r="D48" s="69">
        <v>0</v>
      </c>
      <c r="E48" s="70">
        <v>0</v>
      </c>
      <c r="F48" s="70">
        <v>0</v>
      </c>
      <c r="G48" s="70">
        <v>0</v>
      </c>
      <c r="H48" s="69">
        <v>0</v>
      </c>
      <c r="I48" s="70">
        <v>0</v>
      </c>
      <c r="J48" s="71">
        <f>H48+1</f>
        <v>1</v>
      </c>
      <c r="K48" s="70">
        <v>0</v>
      </c>
      <c r="L48" s="72">
        <f t="shared" si="8"/>
        <v>0</v>
      </c>
      <c r="M48" s="73">
        <v>1</v>
      </c>
      <c r="N48" s="74">
        <f>L48*M48</f>
        <v>0</v>
      </c>
      <c r="P48" s="67"/>
      <c r="Q48" s="67"/>
      <c r="R48" s="68" t="s">
        <v>146</v>
      </c>
      <c r="S48" s="75">
        <v>0</v>
      </c>
      <c r="T48" s="70">
        <v>0</v>
      </c>
      <c r="U48" s="70">
        <v>0</v>
      </c>
      <c r="V48" s="70">
        <v>0</v>
      </c>
      <c r="W48" s="75">
        <v>0</v>
      </c>
      <c r="X48" s="70">
        <v>0</v>
      </c>
      <c r="Y48" s="76">
        <f>W48+1</f>
        <v>1</v>
      </c>
      <c r="Z48" s="70">
        <v>0</v>
      </c>
      <c r="AA48" s="72">
        <f t="shared" si="9"/>
        <v>0</v>
      </c>
      <c r="AB48" s="77">
        <v>1</v>
      </c>
      <c r="AC48" s="74">
        <f>AA48*AB48</f>
        <v>0</v>
      </c>
    </row>
    <row r="49" spans="1:29" ht="15" thickBot="1">
      <c r="A49" s="78"/>
      <c r="B49" s="78"/>
      <c r="C49" s="79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1">
        <f>SUM(N44:N48)</f>
        <v>0</v>
      </c>
      <c r="P49" s="78"/>
      <c r="Q49" s="78"/>
      <c r="R49" s="79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1">
        <f>SUM(AC44:AC48)</f>
        <v>0</v>
      </c>
    </row>
  </sheetData>
  <sheetProtection algorithmName="SHA-512" hashValue="gTo8VyvuFzURusnKvHBYRsAi5OTQ1SEweGN2ucNAzXQkDBifO7+QV5LzC6xryRgMxaZQCiW32gbiSJ575oq0LA==" saltValue="ZAoHXfCg4Nnf0dbtAtUU+A==" spinCount="100000" sheet="1"/>
  <mergeCells count="12">
    <mergeCell ref="A22:N22"/>
    <mergeCell ref="P22:AC22"/>
    <mergeCell ref="A32:N32"/>
    <mergeCell ref="P32:AC32"/>
    <mergeCell ref="A42:N42"/>
    <mergeCell ref="P42:AC42"/>
    <mergeCell ref="A1:N1"/>
    <mergeCell ref="P1:AC1"/>
    <mergeCell ref="A2:N2"/>
    <mergeCell ref="P2:AC2"/>
    <mergeCell ref="A12:N12"/>
    <mergeCell ref="P12:AC12"/>
  </mergeCells>
  <pageMargins left="0.7" right="0.7" top="0.75" bottom="0.75" header="0.3" footer="0.3"/>
  <pageSetup scale="7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55770-2FBC-43D2-8E30-40975F1234AC}">
  <sheetPr>
    <tabColor theme="0" tint="-0.34998626667073579"/>
  </sheetPr>
  <dimension ref="A1:AD35"/>
  <sheetViews>
    <sheetView workbookViewId="0">
      <selection activeCell="Q20" sqref="Q20"/>
    </sheetView>
  </sheetViews>
  <sheetFormatPr defaultRowHeight="12.75"/>
  <cols>
    <col min="1" max="1" width="12.28515625" bestFit="1" customWidth="1"/>
    <col min="2" max="2" width="9.140625" style="17"/>
    <col min="3" max="3" width="11.42578125" bestFit="1" customWidth="1"/>
    <col min="5" max="5" width="10.7109375" customWidth="1"/>
    <col min="7" max="7" width="2" customWidth="1"/>
    <col min="8" max="8" width="10.140625" customWidth="1"/>
    <col min="9" max="9" width="6.85546875" customWidth="1"/>
    <col min="10" max="10" width="1.5703125" bestFit="1" customWidth="1"/>
    <col min="11" max="11" width="5" bestFit="1" customWidth="1"/>
    <col min="12" max="12" width="11.28515625" customWidth="1"/>
    <col min="13" max="13" width="11.85546875" customWidth="1"/>
    <col min="14" max="14" width="9.85546875" customWidth="1"/>
    <col min="15" max="15" width="12.5703125" style="234" customWidth="1"/>
    <col min="16" max="16" width="9.7109375" bestFit="1" customWidth="1"/>
    <col min="17" max="17" width="18.85546875" customWidth="1"/>
    <col min="18" max="18" width="1.7109375" customWidth="1"/>
    <col min="19" max="19" width="41.140625" customWidth="1"/>
    <col min="21" max="21" width="3.7109375" customWidth="1"/>
    <col min="22" max="22" width="8.42578125" bestFit="1" customWidth="1"/>
    <col min="23" max="23" width="2.140625" customWidth="1"/>
    <col min="24" max="24" width="9.85546875" style="350" customWidth="1"/>
    <col min="25" max="25" width="2" customWidth="1"/>
    <col min="26" max="26" width="11.42578125" customWidth="1"/>
    <col min="27" max="27" width="1.5703125" customWidth="1"/>
    <col min="28" max="28" width="11.5703125" customWidth="1"/>
    <col min="29" max="29" width="9.28515625" bestFit="1" customWidth="1"/>
    <col min="30" max="30" width="7.7109375" style="298" bestFit="1" customWidth="1"/>
  </cols>
  <sheetData>
    <row r="1" spans="1:30" ht="40.5" customHeight="1">
      <c r="A1" s="18" t="s">
        <v>147</v>
      </c>
      <c r="B1" s="19" t="s">
        <v>148</v>
      </c>
      <c r="D1" s="23" t="s">
        <v>149</v>
      </c>
      <c r="E1" s="23" t="s">
        <v>150</v>
      </c>
      <c r="F1" s="23" t="s">
        <v>151</v>
      </c>
      <c r="H1" s="329" t="s">
        <v>213</v>
      </c>
      <c r="I1" s="652" t="s">
        <v>156</v>
      </c>
      <c r="J1" s="652"/>
      <c r="K1" s="652"/>
      <c r="L1" s="330" t="s">
        <v>214</v>
      </c>
      <c r="M1" s="330" t="s">
        <v>215</v>
      </c>
      <c r="N1" s="331" t="s">
        <v>216</v>
      </c>
      <c r="Q1" s="35" t="s">
        <v>152</v>
      </c>
      <c r="S1" s="137" t="s">
        <v>155</v>
      </c>
      <c r="T1" s="23" t="s">
        <v>12</v>
      </c>
      <c r="V1" s="61" t="s">
        <v>153</v>
      </c>
      <c r="W1" s="61"/>
      <c r="X1" s="348" t="s">
        <v>222</v>
      </c>
      <c r="Z1" s="651" t="s">
        <v>154</v>
      </c>
      <c r="AB1" s="302" t="s">
        <v>186</v>
      </c>
      <c r="AC1" s="232" t="s">
        <v>197</v>
      </c>
      <c r="AD1" s="298" t="s">
        <v>187</v>
      </c>
    </row>
    <row r="2" spans="1:30" ht="15" customHeight="1">
      <c r="A2" s="20">
        <v>0</v>
      </c>
      <c r="B2" s="21">
        <f>A2/12</f>
        <v>0</v>
      </c>
      <c r="D2" s="24">
        <v>9</v>
      </c>
      <c r="E2" s="25">
        <v>2</v>
      </c>
      <c r="F2" s="25" t="s">
        <v>156</v>
      </c>
      <c r="H2" s="332">
        <v>0</v>
      </c>
      <c r="I2" s="333">
        <v>2024</v>
      </c>
      <c r="J2" s="334" t="str">
        <f>"-"</f>
        <v>-</v>
      </c>
      <c r="K2" s="335">
        <f>I2+1</f>
        <v>2025</v>
      </c>
      <c r="L2" s="336">
        <v>29719</v>
      </c>
      <c r="M2" s="337">
        <f>L2/2</f>
        <v>14859.5</v>
      </c>
      <c r="N2" s="338">
        <v>19.96</v>
      </c>
      <c r="O2" s="655" t="s">
        <v>217</v>
      </c>
      <c r="Q2" s="34">
        <v>0</v>
      </c>
      <c r="S2" t="s">
        <v>157</v>
      </c>
      <c r="T2" s="136">
        <v>6011</v>
      </c>
      <c r="V2" s="60">
        <v>0.45900000000000002</v>
      </c>
      <c r="W2" s="60"/>
      <c r="X2" s="349">
        <v>6101</v>
      </c>
      <c r="Z2" s="651"/>
      <c r="AC2" t="s">
        <v>195</v>
      </c>
      <c r="AD2" s="298">
        <v>0</v>
      </c>
    </row>
    <row r="3" spans="1:30" ht="15" customHeight="1">
      <c r="A3" s="20">
        <v>1</v>
      </c>
      <c r="B3" s="22">
        <f>A3/12</f>
        <v>8.3333333333333329E-2</v>
      </c>
      <c r="D3" s="24">
        <v>4.5</v>
      </c>
      <c r="E3" s="25">
        <v>1</v>
      </c>
      <c r="F3" s="25" t="s">
        <v>156</v>
      </c>
      <c r="H3" s="22"/>
      <c r="I3" s="340">
        <f>I2+1</f>
        <v>2025</v>
      </c>
      <c r="J3" s="341" t="str">
        <f t="shared" ref="J3:J12" si="0">"-"</f>
        <v>-</v>
      </c>
      <c r="K3" s="342">
        <f>K2+1</f>
        <v>2026</v>
      </c>
      <c r="L3" s="343">
        <f>ROUNDUP(L2+(L2*1*H2),0)</f>
        <v>29719</v>
      </c>
      <c r="M3" s="343">
        <f t="shared" ref="M3:M12" si="1">L3/2</f>
        <v>14859.5</v>
      </c>
      <c r="N3" s="344">
        <f>ROUNDUP(N2+(N2*H2),2)</f>
        <v>19.96</v>
      </c>
      <c r="Q3" s="34">
        <v>0.01</v>
      </c>
      <c r="S3" t="s">
        <v>158</v>
      </c>
      <c r="T3" s="136">
        <v>6012</v>
      </c>
      <c r="V3" s="60">
        <v>0.48699999999999999</v>
      </c>
      <c r="W3" s="60"/>
      <c r="X3" s="349">
        <v>6102</v>
      </c>
      <c r="Z3" s="651"/>
      <c r="AB3" t="s">
        <v>192</v>
      </c>
      <c r="AC3" t="s">
        <v>190</v>
      </c>
      <c r="AD3" s="298">
        <v>10000</v>
      </c>
    </row>
    <row r="4" spans="1:30" ht="15" customHeight="1">
      <c r="A4" s="197">
        <v>1.125</v>
      </c>
      <c r="B4" s="198">
        <f>A4/12</f>
        <v>9.375E-2</v>
      </c>
      <c r="C4" s="196" t="s">
        <v>159</v>
      </c>
      <c r="D4" s="24">
        <v>3</v>
      </c>
      <c r="E4" s="25" t="s">
        <v>160</v>
      </c>
      <c r="F4" s="25" t="s">
        <v>161</v>
      </c>
      <c r="H4" s="22"/>
      <c r="I4" s="340">
        <f t="shared" ref="I4:I12" si="2">I3+1</f>
        <v>2026</v>
      </c>
      <c r="J4" s="341" t="str">
        <f t="shared" si="0"/>
        <v>-</v>
      </c>
      <c r="K4" s="342">
        <f t="shared" ref="K4:K12" si="3">K3+1</f>
        <v>2027</v>
      </c>
      <c r="L4" s="343">
        <f>ROUNDUP(L3+(L3*1*H2),0)</f>
        <v>29719</v>
      </c>
      <c r="M4" s="343">
        <f t="shared" si="1"/>
        <v>14859.5</v>
      </c>
      <c r="N4" s="344">
        <f>ROUNDUP(N3+(N3*H2),2)</f>
        <v>19.96</v>
      </c>
      <c r="Q4" s="34">
        <v>1.4999999999999999E-2</v>
      </c>
      <c r="S4" t="s">
        <v>164</v>
      </c>
      <c r="T4" s="136">
        <v>6015</v>
      </c>
      <c r="V4" s="60">
        <v>0.26100000000000001</v>
      </c>
      <c r="W4" s="60"/>
      <c r="X4" s="349">
        <v>6103</v>
      </c>
      <c r="AB4" t="s">
        <v>193</v>
      </c>
      <c r="AC4" t="s">
        <v>191</v>
      </c>
      <c r="AD4" s="298">
        <v>13000</v>
      </c>
    </row>
    <row r="5" spans="1:30" ht="15" customHeight="1">
      <c r="A5" s="20">
        <v>1.25</v>
      </c>
      <c r="B5" s="22">
        <f t="shared" ref="B5:B7" si="4">A5/12</f>
        <v>0.10416666666666667</v>
      </c>
      <c r="D5" s="24">
        <v>2</v>
      </c>
      <c r="E5" s="25" t="s">
        <v>160</v>
      </c>
      <c r="F5" s="25" t="s">
        <v>161</v>
      </c>
      <c r="H5" s="22"/>
      <c r="I5" s="340">
        <f t="shared" si="2"/>
        <v>2027</v>
      </c>
      <c r="J5" s="341" t="str">
        <f t="shared" si="0"/>
        <v>-</v>
      </c>
      <c r="K5" s="342">
        <f t="shared" si="3"/>
        <v>2028</v>
      </c>
      <c r="L5" s="343">
        <f>ROUNDUP(L4+(L4*1*H2),0)</f>
        <v>29719</v>
      </c>
      <c r="M5" s="343">
        <f t="shared" si="1"/>
        <v>14859.5</v>
      </c>
      <c r="N5" s="344">
        <f>ROUNDUP(N4+(N4*H2),2)</f>
        <v>19.96</v>
      </c>
      <c r="Q5" s="34">
        <v>0.02</v>
      </c>
      <c r="T5" s="136"/>
      <c r="V5" s="60">
        <v>0.28699999999999998</v>
      </c>
      <c r="W5" s="60"/>
      <c r="X5" s="349">
        <v>6105</v>
      </c>
      <c r="AB5" t="s">
        <v>194</v>
      </c>
      <c r="AC5" t="s">
        <v>188</v>
      </c>
    </row>
    <row r="6" spans="1:30" ht="15">
      <c r="A6" s="20">
        <v>1.75</v>
      </c>
      <c r="B6" s="22">
        <f t="shared" si="4"/>
        <v>0.14583333333333334</v>
      </c>
      <c r="D6" s="24">
        <v>1</v>
      </c>
      <c r="E6" s="25" t="s">
        <v>160</v>
      </c>
      <c r="F6" s="25" t="s">
        <v>161</v>
      </c>
      <c r="H6" s="22"/>
      <c r="I6" s="340">
        <f t="shared" si="2"/>
        <v>2028</v>
      </c>
      <c r="J6" s="341" t="str">
        <f t="shared" si="0"/>
        <v>-</v>
      </c>
      <c r="K6" s="342">
        <f t="shared" si="3"/>
        <v>2029</v>
      </c>
      <c r="L6" s="343">
        <f>ROUNDUP(L5+(L5*1*H2),0)</f>
        <v>29719</v>
      </c>
      <c r="M6" s="343">
        <f t="shared" si="1"/>
        <v>14859.5</v>
      </c>
      <c r="N6" s="344">
        <f>ROUNDUP(N5+(N5*H2),2)</f>
        <v>19.96</v>
      </c>
      <c r="Q6" s="34">
        <v>2.5000000000000001E-2</v>
      </c>
      <c r="S6" t="s">
        <v>162</v>
      </c>
      <c r="T6" s="136">
        <v>6013</v>
      </c>
      <c r="V6" s="60">
        <v>0.13500000000000001</v>
      </c>
      <c r="W6" s="60"/>
      <c r="X6" s="349">
        <v>6106</v>
      </c>
    </row>
    <row r="7" spans="1:30" ht="15">
      <c r="A7" s="20">
        <v>2</v>
      </c>
      <c r="B7" s="22">
        <f t="shared" si="4"/>
        <v>0.16666666666666666</v>
      </c>
      <c r="C7" s="39"/>
      <c r="D7" s="24">
        <v>0</v>
      </c>
      <c r="E7" s="25" t="s">
        <v>165</v>
      </c>
      <c r="F7" s="25" t="s">
        <v>165</v>
      </c>
      <c r="H7" s="22"/>
      <c r="I7" s="340">
        <f t="shared" si="2"/>
        <v>2029</v>
      </c>
      <c r="J7" s="341" t="str">
        <f t="shared" si="0"/>
        <v>-</v>
      </c>
      <c r="K7" s="342">
        <f t="shared" si="3"/>
        <v>2030</v>
      </c>
      <c r="L7" s="343">
        <f>ROUNDUP(L6+(L6*1*H2),0)</f>
        <v>29719</v>
      </c>
      <c r="M7" s="343">
        <f t="shared" si="1"/>
        <v>14859.5</v>
      </c>
      <c r="N7" s="344">
        <f>ROUNDUP(N6+(N6*H2),2)</f>
        <v>19.96</v>
      </c>
      <c r="Q7" s="34">
        <v>0.03</v>
      </c>
      <c r="S7" t="s">
        <v>163</v>
      </c>
      <c r="T7" s="136">
        <v>6014</v>
      </c>
      <c r="V7" s="60">
        <v>9.7000000000000003E-2</v>
      </c>
      <c r="W7" s="60"/>
      <c r="X7" s="349">
        <v>6107</v>
      </c>
    </row>
    <row r="8" spans="1:30">
      <c r="A8" s="20">
        <v>2.25</v>
      </c>
      <c r="B8" s="22">
        <f t="shared" ref="B8:B11" si="5">A8/12</f>
        <v>0.1875</v>
      </c>
      <c r="H8" s="22"/>
      <c r="I8" s="340">
        <f t="shared" si="2"/>
        <v>2030</v>
      </c>
      <c r="J8" s="341" t="str">
        <f t="shared" si="0"/>
        <v>-</v>
      </c>
      <c r="K8" s="342">
        <f t="shared" si="3"/>
        <v>2031</v>
      </c>
      <c r="L8" s="343">
        <f>ROUNDUP(L7+(L7*1*H2),0)</f>
        <v>29719</v>
      </c>
      <c r="M8" s="343">
        <f t="shared" si="1"/>
        <v>14859.5</v>
      </c>
      <c r="N8" s="344">
        <f>ROUNDUP(N7+(N7*H2),2)</f>
        <v>19.96</v>
      </c>
      <c r="Q8" s="34">
        <v>3.5000000000000003E-2</v>
      </c>
      <c r="S8" t="s">
        <v>166</v>
      </c>
      <c r="T8" s="136">
        <v>6016</v>
      </c>
      <c r="V8" s="60">
        <v>0</v>
      </c>
      <c r="W8" s="60"/>
      <c r="X8" s="349"/>
    </row>
    <row r="9" spans="1:30">
      <c r="A9" s="20">
        <v>2.5</v>
      </c>
      <c r="B9" s="22">
        <f t="shared" si="5"/>
        <v>0.20833333333333334</v>
      </c>
      <c r="H9" s="22"/>
      <c r="I9" s="340">
        <f t="shared" si="2"/>
        <v>2031</v>
      </c>
      <c r="J9" s="341" t="str">
        <f t="shared" si="0"/>
        <v>-</v>
      </c>
      <c r="K9" s="342">
        <f t="shared" si="3"/>
        <v>2032</v>
      </c>
      <c r="L9" s="343">
        <f>ROUNDUP(L8+(L8*1*H2),0)</f>
        <v>29719</v>
      </c>
      <c r="M9" s="343">
        <f t="shared" si="1"/>
        <v>14859.5</v>
      </c>
      <c r="N9" s="344">
        <f>ROUNDUP(N8+(N8*H2),2)</f>
        <v>19.96</v>
      </c>
      <c r="Q9" s="34">
        <v>0.04</v>
      </c>
      <c r="T9" s="136"/>
    </row>
    <row r="10" spans="1:30">
      <c r="A10" s="20">
        <v>2.75</v>
      </c>
      <c r="B10" s="22">
        <f t="shared" si="5"/>
        <v>0.22916666666666666</v>
      </c>
      <c r="H10" s="22"/>
      <c r="I10" s="340">
        <f t="shared" si="2"/>
        <v>2032</v>
      </c>
      <c r="J10" s="341" t="str">
        <f t="shared" si="0"/>
        <v>-</v>
      </c>
      <c r="K10" s="342">
        <f t="shared" si="3"/>
        <v>2033</v>
      </c>
      <c r="L10" s="343">
        <f>ROUNDUP(L9+(L9*1*H2),0)</f>
        <v>29719</v>
      </c>
      <c r="M10" s="343">
        <f t="shared" si="1"/>
        <v>14859.5</v>
      </c>
      <c r="N10" s="344">
        <f>ROUNDUP(N9+(N9*H2),2)</f>
        <v>19.96</v>
      </c>
      <c r="S10" t="s">
        <v>167</v>
      </c>
      <c r="T10" s="136">
        <v>6022</v>
      </c>
    </row>
    <row r="11" spans="1:30">
      <c r="A11" s="20">
        <v>3</v>
      </c>
      <c r="B11" s="22">
        <f t="shared" si="5"/>
        <v>0.25</v>
      </c>
      <c r="H11" s="22"/>
      <c r="I11" s="340">
        <f t="shared" si="2"/>
        <v>2033</v>
      </c>
      <c r="J11" s="341" t="str">
        <f t="shared" si="0"/>
        <v>-</v>
      </c>
      <c r="K11" s="342">
        <f t="shared" si="3"/>
        <v>2034</v>
      </c>
      <c r="L11" s="343">
        <f>ROUNDUP(L10+(L10*1*H2),0)</f>
        <v>29719</v>
      </c>
      <c r="M11" s="343">
        <f t="shared" si="1"/>
        <v>14859.5</v>
      </c>
      <c r="N11" s="344">
        <f>ROUNDUP(N10+(N10*H2),2)</f>
        <v>19.96</v>
      </c>
      <c r="S11" t="s">
        <v>168</v>
      </c>
      <c r="T11" s="136">
        <v>6027</v>
      </c>
    </row>
    <row r="12" spans="1:30">
      <c r="H12" s="22"/>
      <c r="I12" s="340">
        <f t="shared" si="2"/>
        <v>2034</v>
      </c>
      <c r="J12" s="341" t="str">
        <f t="shared" si="0"/>
        <v>-</v>
      </c>
      <c r="K12" s="342">
        <f t="shared" si="3"/>
        <v>2035</v>
      </c>
      <c r="L12" s="343">
        <f>ROUNDUP(L11+(L11*1*H2),0)</f>
        <v>29719</v>
      </c>
      <c r="M12" s="343">
        <f t="shared" si="1"/>
        <v>14859.5</v>
      </c>
      <c r="N12" s="344">
        <f>ROUNDUP(N11+(N11*H2),2)</f>
        <v>19.96</v>
      </c>
      <c r="S12" t="s">
        <v>171</v>
      </c>
      <c r="T12" s="136">
        <v>6021</v>
      </c>
    </row>
    <row r="13" spans="1:30">
      <c r="H13" s="653" t="s">
        <v>218</v>
      </c>
      <c r="I13" s="653"/>
      <c r="J13" s="653"/>
      <c r="K13" s="653"/>
      <c r="L13" s="653"/>
      <c r="M13" s="653"/>
      <c r="N13" s="653"/>
      <c r="S13" t="s">
        <v>172</v>
      </c>
      <c r="T13" s="136">
        <v>6026</v>
      </c>
    </row>
    <row r="14" spans="1:30">
      <c r="T14" s="136"/>
    </row>
    <row r="15" spans="1:30" ht="12.75" customHeight="1">
      <c r="H15" s="658" t="s">
        <v>243</v>
      </c>
      <c r="I15" s="659"/>
      <c r="J15" s="659"/>
      <c r="K15" s="659"/>
      <c r="L15" s="659"/>
      <c r="M15" s="659"/>
      <c r="N15" s="659"/>
      <c r="O15" s="659"/>
      <c r="S15" t="s">
        <v>173</v>
      </c>
      <c r="T15" s="136">
        <v>6054</v>
      </c>
    </row>
    <row r="16" spans="1:30">
      <c r="H16" s="658"/>
      <c r="I16" s="659"/>
      <c r="J16" s="659"/>
      <c r="K16" s="659"/>
      <c r="L16" s="659"/>
      <c r="M16" s="659"/>
      <c r="N16" s="659"/>
      <c r="O16" s="659"/>
      <c r="S16" t="s">
        <v>174</v>
      </c>
      <c r="T16" s="136">
        <v>6055</v>
      </c>
    </row>
    <row r="17" spans="8:20" ht="36.75">
      <c r="H17" s="329" t="s">
        <v>213</v>
      </c>
      <c r="I17" s="652" t="s">
        <v>156</v>
      </c>
      <c r="J17" s="652"/>
      <c r="K17" s="652"/>
      <c r="L17" s="330" t="s">
        <v>214</v>
      </c>
      <c r="M17" s="596" t="s">
        <v>242</v>
      </c>
      <c r="N17" s="331" t="s">
        <v>216</v>
      </c>
      <c r="O17" s="660" t="s">
        <v>245</v>
      </c>
      <c r="S17" t="s">
        <v>175</v>
      </c>
      <c r="T17" s="136">
        <v>6060</v>
      </c>
    </row>
    <row r="18" spans="8:20">
      <c r="H18" s="332">
        <v>0.02</v>
      </c>
      <c r="I18" s="333">
        <v>2024</v>
      </c>
      <c r="J18" s="334" t="str">
        <f>"-"</f>
        <v>-</v>
      </c>
      <c r="K18" s="335">
        <f>I18+1</f>
        <v>2025</v>
      </c>
      <c r="L18" s="336">
        <v>29719</v>
      </c>
      <c r="M18" s="598">
        <f>(L18/2)+(L19)/2</f>
        <v>30016.5</v>
      </c>
      <c r="N18" s="338">
        <v>19.96</v>
      </c>
      <c r="O18" s="657">
        <f>(N18+N19)/2</f>
        <v>20.160000000000004</v>
      </c>
      <c r="P18" s="339" t="s">
        <v>217</v>
      </c>
      <c r="T18" s="136"/>
    </row>
    <row r="19" spans="8:20">
      <c r="H19" s="22"/>
      <c r="I19" s="340">
        <f>I18+1</f>
        <v>2025</v>
      </c>
      <c r="J19" s="341" t="str">
        <f t="shared" ref="J19:J28" si="6">"-"</f>
        <v>-</v>
      </c>
      <c r="K19" s="342">
        <f>K18+1</f>
        <v>2026</v>
      </c>
      <c r="L19" s="343">
        <f>ROUNDUP(L18+(L18*1*H18),0)</f>
        <v>30314</v>
      </c>
      <c r="M19" s="597">
        <f>(L19/2)+(L20)/2</f>
        <v>30617.5</v>
      </c>
      <c r="N19" s="344">
        <f>ROUNDUP(N18+(N18*H18),2)</f>
        <v>20.360000000000003</v>
      </c>
      <c r="O19" s="656">
        <f t="shared" ref="O19:O27" si="7">(N19+N20)/2</f>
        <v>20.565000000000005</v>
      </c>
      <c r="S19" t="s">
        <v>176</v>
      </c>
      <c r="T19" s="136">
        <v>6056</v>
      </c>
    </row>
    <row r="20" spans="8:20">
      <c r="H20" s="22"/>
      <c r="I20" s="340">
        <f t="shared" ref="I20:I28" si="8">I19+1</f>
        <v>2026</v>
      </c>
      <c r="J20" s="341" t="str">
        <f t="shared" si="6"/>
        <v>-</v>
      </c>
      <c r="K20" s="342">
        <f t="shared" ref="K20:K28" si="9">K19+1</f>
        <v>2027</v>
      </c>
      <c r="L20" s="343">
        <f>ROUNDUP(L19+(L19*1*H18),0)</f>
        <v>30921</v>
      </c>
      <c r="M20" s="597">
        <f t="shared" ref="M20:M27" si="10">(L20/2)+(L21)/2</f>
        <v>31230.5</v>
      </c>
      <c r="N20" s="344">
        <f>ROUNDUP(N19+(N19*H18),2)</f>
        <v>20.770000000000003</v>
      </c>
      <c r="O20" s="656">
        <f t="shared" si="7"/>
        <v>20.980000000000004</v>
      </c>
      <c r="S20" t="s">
        <v>175</v>
      </c>
      <c r="T20" s="136">
        <v>6060</v>
      </c>
    </row>
    <row r="21" spans="8:20">
      <c r="H21" s="22"/>
      <c r="I21" s="340">
        <f t="shared" si="8"/>
        <v>2027</v>
      </c>
      <c r="J21" s="341" t="str">
        <f t="shared" si="6"/>
        <v>-</v>
      </c>
      <c r="K21" s="342">
        <f t="shared" si="9"/>
        <v>2028</v>
      </c>
      <c r="L21" s="343">
        <f>ROUNDUP(L20+(L20*1*H18),0)</f>
        <v>31540</v>
      </c>
      <c r="M21" s="597">
        <f t="shared" si="10"/>
        <v>31855.5</v>
      </c>
      <c r="N21" s="344">
        <f>ROUNDUP(N20+(N20*H18),2)</f>
        <v>21.19</v>
      </c>
      <c r="O21" s="656">
        <f t="shared" si="7"/>
        <v>21.405000000000001</v>
      </c>
      <c r="S21" t="s">
        <v>177</v>
      </c>
      <c r="T21" s="136">
        <v>6061</v>
      </c>
    </row>
    <row r="22" spans="8:20">
      <c r="H22" s="22"/>
      <c r="I22" s="340">
        <f t="shared" si="8"/>
        <v>2028</v>
      </c>
      <c r="J22" s="341" t="str">
        <f t="shared" si="6"/>
        <v>-</v>
      </c>
      <c r="K22" s="342">
        <f t="shared" si="9"/>
        <v>2029</v>
      </c>
      <c r="L22" s="343">
        <f>ROUNDUP(L21+(L21*1*H18),0)</f>
        <v>32171</v>
      </c>
      <c r="M22" s="597">
        <f t="shared" si="10"/>
        <v>32493</v>
      </c>
      <c r="N22" s="344">
        <f>ROUNDUP(N21+(N21*H18),2)</f>
        <v>21.62</v>
      </c>
      <c r="O22" s="656">
        <f t="shared" si="7"/>
        <v>21.840000000000003</v>
      </c>
      <c r="S22" t="s">
        <v>178</v>
      </c>
      <c r="T22" s="136">
        <v>6053</v>
      </c>
    </row>
    <row r="23" spans="8:20">
      <c r="H23" s="22"/>
      <c r="I23" s="340">
        <f t="shared" si="8"/>
        <v>2029</v>
      </c>
      <c r="J23" s="341" t="str">
        <f t="shared" si="6"/>
        <v>-</v>
      </c>
      <c r="K23" s="342">
        <f t="shared" si="9"/>
        <v>2030</v>
      </c>
      <c r="L23" s="343">
        <f>ROUNDUP(L22+(L22*1*H18),0)</f>
        <v>32815</v>
      </c>
      <c r="M23" s="597">
        <f t="shared" si="10"/>
        <v>33143.5</v>
      </c>
      <c r="N23" s="344">
        <f>ROUNDUP(N22+(N22*H18),2)</f>
        <v>22.060000000000002</v>
      </c>
      <c r="O23" s="656">
        <f t="shared" si="7"/>
        <v>22.285000000000004</v>
      </c>
      <c r="S23" t="s">
        <v>179</v>
      </c>
      <c r="T23" s="136">
        <v>6057</v>
      </c>
    </row>
    <row r="24" spans="8:20">
      <c r="H24" s="22"/>
      <c r="I24" s="340">
        <f t="shared" si="8"/>
        <v>2030</v>
      </c>
      <c r="J24" s="341" t="str">
        <f t="shared" si="6"/>
        <v>-</v>
      </c>
      <c r="K24" s="342">
        <f t="shared" si="9"/>
        <v>2031</v>
      </c>
      <c r="L24" s="343">
        <f>ROUNDUP(L23+(L23*1*H18),0)</f>
        <v>33472</v>
      </c>
      <c r="M24" s="597">
        <f t="shared" si="10"/>
        <v>33807</v>
      </c>
      <c r="N24" s="344">
        <f>ROUNDUP(N23+(N23*H18),2)</f>
        <v>22.51</v>
      </c>
      <c r="O24" s="656">
        <f t="shared" si="7"/>
        <v>22.740000000000002</v>
      </c>
      <c r="T24" s="136"/>
    </row>
    <row r="25" spans="8:20">
      <c r="H25" s="22"/>
      <c r="I25" s="340">
        <f t="shared" si="8"/>
        <v>2031</v>
      </c>
      <c r="J25" s="341" t="str">
        <f t="shared" si="6"/>
        <v>-</v>
      </c>
      <c r="K25" s="342">
        <f t="shared" si="9"/>
        <v>2032</v>
      </c>
      <c r="L25" s="343">
        <f>ROUNDUP(L24+(L24*1*H18),0)</f>
        <v>34142</v>
      </c>
      <c r="M25" s="597">
        <f t="shared" si="10"/>
        <v>34483.5</v>
      </c>
      <c r="N25" s="344">
        <f>ROUNDUP(N24+(N24*H18),2)</f>
        <v>22.970000000000002</v>
      </c>
      <c r="O25" s="656">
        <f t="shared" si="7"/>
        <v>23.200000000000003</v>
      </c>
      <c r="S25" t="s">
        <v>180</v>
      </c>
      <c r="T25" s="136">
        <v>6019</v>
      </c>
    </row>
    <row r="26" spans="8:20">
      <c r="H26" s="22"/>
      <c r="I26" s="340">
        <f t="shared" si="8"/>
        <v>2032</v>
      </c>
      <c r="J26" s="341" t="str">
        <f t="shared" si="6"/>
        <v>-</v>
      </c>
      <c r="K26" s="342">
        <f t="shared" si="9"/>
        <v>2033</v>
      </c>
      <c r="L26" s="343">
        <f>ROUNDUP(L25+(L25*1*H18),0)</f>
        <v>34825</v>
      </c>
      <c r="M26" s="597">
        <f t="shared" si="10"/>
        <v>35173.5</v>
      </c>
      <c r="N26" s="344">
        <f>ROUNDUP(N25+(N25*H18),2)</f>
        <v>23.430000000000003</v>
      </c>
      <c r="O26" s="656">
        <f t="shared" si="7"/>
        <v>23.665000000000003</v>
      </c>
      <c r="S26" t="s">
        <v>181</v>
      </c>
      <c r="T26" s="136">
        <v>6023</v>
      </c>
    </row>
    <row r="27" spans="8:20">
      <c r="H27" s="22"/>
      <c r="I27" s="340">
        <f t="shared" si="8"/>
        <v>2033</v>
      </c>
      <c r="J27" s="341" t="str">
        <f t="shared" si="6"/>
        <v>-</v>
      </c>
      <c r="K27" s="342">
        <f t="shared" si="9"/>
        <v>2034</v>
      </c>
      <c r="L27" s="343">
        <f>ROUNDUP(L26+(L26*1*H18),0)</f>
        <v>35522</v>
      </c>
      <c r="M27" s="597">
        <f t="shared" si="10"/>
        <v>35877.5</v>
      </c>
      <c r="N27" s="344">
        <f>ROUNDUP(N26+(N26*H18),2)</f>
        <v>23.900000000000002</v>
      </c>
      <c r="O27" s="656">
        <f t="shared" si="7"/>
        <v>24.14</v>
      </c>
      <c r="S27" t="s">
        <v>171</v>
      </c>
      <c r="T27" s="136">
        <v>6021</v>
      </c>
    </row>
    <row r="28" spans="8:20">
      <c r="H28" s="22"/>
      <c r="I28" s="340">
        <f t="shared" si="8"/>
        <v>2034</v>
      </c>
      <c r="J28" s="341" t="str">
        <f t="shared" si="6"/>
        <v>-</v>
      </c>
      <c r="K28" s="342">
        <f t="shared" si="9"/>
        <v>2035</v>
      </c>
      <c r="L28" s="343">
        <f>ROUNDUP(L27+(L27*1*H18),0)</f>
        <v>36233</v>
      </c>
      <c r="M28" s="343"/>
      <c r="N28" s="344">
        <f>ROUNDUP(N27+(N27*H18),2)</f>
        <v>24.380000000000003</v>
      </c>
      <c r="S28" t="s">
        <v>172</v>
      </c>
      <c r="T28" s="136">
        <v>6026</v>
      </c>
    </row>
    <row r="29" spans="8:20" ht="12.75" customHeight="1">
      <c r="H29" s="654" t="s">
        <v>244</v>
      </c>
      <c r="I29" s="654"/>
      <c r="J29" s="654"/>
      <c r="K29" s="654"/>
      <c r="L29" s="654"/>
      <c r="M29" s="654"/>
      <c r="N29" s="654"/>
      <c r="O29" s="654"/>
      <c r="S29" t="s">
        <v>182</v>
      </c>
      <c r="T29" s="136">
        <v>6031</v>
      </c>
    </row>
    <row r="30" spans="8:20">
      <c r="H30" s="654"/>
      <c r="I30" s="654"/>
      <c r="J30" s="654"/>
      <c r="K30" s="654"/>
      <c r="L30" s="654"/>
      <c r="M30" s="654"/>
      <c r="N30" s="654"/>
      <c r="O30" s="654"/>
      <c r="S30" t="s">
        <v>183</v>
      </c>
      <c r="T30" s="136">
        <v>6037</v>
      </c>
    </row>
    <row r="31" spans="8:20">
      <c r="S31" s="232" t="s">
        <v>241</v>
      </c>
      <c r="T31" s="136">
        <v>6038</v>
      </c>
    </row>
    <row r="32" spans="8:20">
      <c r="S32" t="s">
        <v>169</v>
      </c>
      <c r="T32" s="136">
        <v>6048</v>
      </c>
    </row>
    <row r="33" spans="19:20">
      <c r="S33" t="s">
        <v>170</v>
      </c>
      <c r="T33" s="136">
        <v>6049</v>
      </c>
    </row>
    <row r="34" spans="19:20">
      <c r="T34" s="136"/>
    </row>
    <row r="35" spans="19:20">
      <c r="T35" s="136"/>
    </row>
  </sheetData>
  <sheetProtection algorithmName="SHA-512" hashValue="DiH5aPt2ZLZzCemd3ePrbpOOgV6iG374S765T9MyaZL6UHHyD960XIRHl30cIjxFwaq+dRDmp72t2YXjCoHalQ==" saltValue="L9C6A65vKh2hwG3TcdSzDw==" spinCount="100000" sheet="1" objects="1" scenarios="1"/>
  <mergeCells count="6">
    <mergeCell ref="H29:O30"/>
    <mergeCell ref="H15:O16"/>
    <mergeCell ref="Z1:Z3"/>
    <mergeCell ref="I1:K1"/>
    <mergeCell ref="H13:N13"/>
    <mergeCell ref="I17:K17"/>
  </mergeCells>
  <hyperlinks>
    <hyperlink ref="Z1" r:id="rId1" xr:uid="{6EFC91BE-8C95-4C28-921E-1CC1DE24FB02}"/>
  </hyperlinks>
  <pageMargins left="0.7" right="0.7" top="0.75" bottom="0.75" header="0.3" footer="0.3"/>
  <pageSetup orientation="portrait" verticalDpi="0" r:id="rId2"/>
  <ignoredErrors>
    <ignoredError sqref="J3:J12" formula="1"/>
  </ignoredErrors>
  <legacyDrawing r:id="rId3"/>
  <tableParts count="7"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INSTRUCTIONS</vt:lpstr>
      <vt:lpstr>Clark Internal Budget</vt:lpstr>
      <vt:lpstr>Materials-supplies</vt:lpstr>
      <vt:lpstr>Travel</vt:lpstr>
      <vt:lpstr>Lists</vt:lpstr>
      <vt:lpstr>'Clark Internal Budget'!Print_Area</vt:lpstr>
      <vt:lpstr>'Clark Internal Budget'!Print_Titles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Mira Ormsby</dc:creator>
  <cp:keywords/>
  <dc:description/>
  <cp:lastModifiedBy>Mira Ormsby</cp:lastModifiedBy>
  <cp:revision/>
  <cp:lastPrinted>2025-08-26T14:28:58Z</cp:lastPrinted>
  <dcterms:created xsi:type="dcterms:W3CDTF">2024-04-04T16:22:36Z</dcterms:created>
  <dcterms:modified xsi:type="dcterms:W3CDTF">2025-09-09T12:48:39Z</dcterms:modified>
  <cp:category/>
  <cp:contentStatus/>
</cp:coreProperties>
</file>